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
  </bookViews>
  <sheets>
    <sheet name="PN" sheetId="1" r:id="rId1"/>
    <sheet name="notes" sheetId="2" r:id="rId2"/>
  </sheets>
  <definedNames/>
  <calcPr fullCalcOnLoad="1"/>
</workbook>
</file>

<file path=xl/sharedStrings.xml><?xml version="1.0" encoding="utf-8"?>
<sst xmlns="http://schemas.openxmlformats.org/spreadsheetml/2006/main" count="180" uniqueCount="135">
  <si>
    <t>1.</t>
  </si>
  <si>
    <t>2.</t>
  </si>
  <si>
    <t>3.</t>
  </si>
  <si>
    <t>Total Expenditure</t>
  </si>
  <si>
    <t>a)</t>
  </si>
  <si>
    <t>b)</t>
  </si>
  <si>
    <t>c)</t>
  </si>
  <si>
    <t>Staff Cost</t>
  </si>
  <si>
    <t>d)</t>
  </si>
  <si>
    <t>4.</t>
  </si>
  <si>
    <t>5.</t>
  </si>
  <si>
    <t>6.</t>
  </si>
  <si>
    <t>7.</t>
  </si>
  <si>
    <t>8.</t>
  </si>
  <si>
    <t>9.</t>
  </si>
  <si>
    <t>f)</t>
  </si>
  <si>
    <t>g)</t>
  </si>
  <si>
    <t>e)</t>
  </si>
  <si>
    <t>Stores &amp; Spare parts consumed</t>
  </si>
  <si>
    <t>Power, Fuel &amp; Water</t>
  </si>
  <si>
    <t>Net Sales/Income from operations</t>
  </si>
  <si>
    <t>ended on</t>
  </si>
  <si>
    <t>Consumption of raw materials</t>
  </si>
  <si>
    <t>(Increase)/Decrease in stock in trade</t>
  </si>
  <si>
    <t>Total</t>
  </si>
  <si>
    <t>Capital Employed</t>
  </si>
  <si>
    <t>Segmentwise Revenue, Results and Capital Employed, under Clause 41 of the</t>
  </si>
  <si>
    <t xml:space="preserve">Depreciation </t>
  </si>
  <si>
    <t>3 months</t>
  </si>
  <si>
    <t>Corresponding</t>
  </si>
  <si>
    <t>3 months in the</t>
  </si>
  <si>
    <t>previous year</t>
  </si>
  <si>
    <t>(Audited)</t>
  </si>
  <si>
    <t>Cement</t>
  </si>
  <si>
    <t>Accounting</t>
  </si>
  <si>
    <t>year ended</t>
  </si>
  <si>
    <t>No. of Shares ...............</t>
  </si>
  <si>
    <t>Percentage of Shareholding .............</t>
  </si>
  <si>
    <t xml:space="preserve">Segment Revenue : </t>
  </si>
  <si>
    <t>Less:</t>
  </si>
  <si>
    <t xml:space="preserve">    net of un-allocable income</t>
  </si>
  <si>
    <t xml:space="preserve">Segment Results : </t>
  </si>
  <si>
    <t>15.</t>
  </si>
  <si>
    <t xml:space="preserve">Paid-up equity share capital </t>
  </si>
  <si>
    <t>(Segment Assets-Segment Liabilities)</t>
  </si>
  <si>
    <t>*</t>
  </si>
  <si>
    <t>Less: Inter segment Revenue</t>
  </si>
  <si>
    <t>CENTURY  TEXTILES  AND  INDUSTRIES  LIMITED</t>
  </si>
  <si>
    <t>"Textiles" include Yarn, Cloth, Denim Cloth, Viscose Filament Yarn and Tyre Yarn</t>
  </si>
  <si>
    <t>**</t>
  </si>
  <si>
    <t>Freight, Forwarding, Octroi,  etc.</t>
  </si>
  <si>
    <t xml:space="preserve">Net after Inter segment Revenue </t>
  </si>
  <si>
    <t>13.</t>
  </si>
  <si>
    <t>12.</t>
  </si>
  <si>
    <t>14.</t>
  </si>
  <si>
    <t>ii. Other un-allocable expenditure</t>
  </si>
  <si>
    <t xml:space="preserve">Net adjustments including arrears of </t>
  </si>
  <si>
    <t>depreciation, in respect of earlier years</t>
  </si>
  <si>
    <t>decrease</t>
  </si>
  <si>
    <t>over prev.</t>
  </si>
  <si>
    <t>quarter</t>
  </si>
  <si>
    <t xml:space="preserve">Net Profit </t>
  </si>
  <si>
    <t>Net sales / Income from operations</t>
  </si>
  <si>
    <t>16.</t>
  </si>
  <si>
    <t>(Net Sales / Income from operations)</t>
  </si>
  <si>
    <t>Less:  Excise Duty</t>
  </si>
  <si>
    <t>Sales / Income from operations</t>
  </si>
  <si>
    <t>Regd. Office:  Century Bhavan, Dr. Annie Besant Road, Worli, Mumbai -  400030.</t>
  </si>
  <si>
    <t xml:space="preserve">Others **  </t>
  </si>
  <si>
    <t>@</t>
  </si>
  <si>
    <t>Sub-Total</t>
  </si>
  <si>
    <t>Pulp and Paper  @</t>
  </si>
  <si>
    <t>"Pulp and Paper" include Pulp and Writing &amp; Printing Paper</t>
  </si>
  <si>
    <t>Previous</t>
  </si>
  <si>
    <t>(Rs.in Crore)</t>
  </si>
  <si>
    <t>10.</t>
  </si>
  <si>
    <t>Contd…..2</t>
  </si>
  <si>
    <t>Provision for Taxation :</t>
  </si>
  <si>
    <t xml:space="preserve">Current Tax </t>
  </si>
  <si>
    <t>Fringe Benefit Tax</t>
  </si>
  <si>
    <t xml:space="preserve">Add / ( Less ) :  </t>
  </si>
  <si>
    <t xml:space="preserve">Deferred Tax  </t>
  </si>
  <si>
    <t xml:space="preserve">"Others" include Salt, Chemicals,Floriculture, etc.  </t>
  </si>
  <si>
    <t>Aggregate of Public Shareholding</t>
  </si>
  <si>
    <t xml:space="preserve">Other Income </t>
  </si>
  <si>
    <t>%</t>
  </si>
  <si>
    <t xml:space="preserve"> increase/</t>
  </si>
  <si>
    <t>Reserves excluding revaluation reserves</t>
  </si>
  <si>
    <t xml:space="preserve"> (Face value: Rs.10/- per Share)</t>
  </si>
  <si>
    <t xml:space="preserve"> (as per Balance Sheet)</t>
  </si>
  <si>
    <t>Basic and Diluted Earnings per share</t>
  </si>
  <si>
    <t>in Rs. - Not annualised :</t>
  </si>
  <si>
    <t>17.</t>
  </si>
  <si>
    <t>18.</t>
  </si>
  <si>
    <t>Other expenditure</t>
  </si>
  <si>
    <t>on 31.03.2007</t>
  </si>
  <si>
    <t>5,34,03,270</t>
  </si>
  <si>
    <t>Gross Profit before Depreciation, Exceptional</t>
  </si>
  <si>
    <t>Items and Taxation.  (3+4-5-6)</t>
  </si>
  <si>
    <t>11</t>
  </si>
  <si>
    <t>Profit before Taxation</t>
  </si>
  <si>
    <t>a) Including Exceptional Items</t>
  </si>
  <si>
    <t>b) Excluding Exceptional Items</t>
  </si>
  <si>
    <t>Profit before Exceptional Items and Taxation</t>
  </si>
  <si>
    <t>Exceptional Items</t>
  </si>
  <si>
    <t xml:space="preserve"> Inter Segment Profit</t>
  </si>
  <si>
    <t xml:space="preserve"> Taxation (7-8-9)</t>
  </si>
  <si>
    <t xml:space="preserve">Profit  before Exceptional Items and </t>
  </si>
  <si>
    <t xml:space="preserve">Profit / ( Loss ) after depreciation </t>
  </si>
  <si>
    <t>but before interest and exceptional items</t>
  </si>
  <si>
    <t xml:space="preserve">UNAUDITED FINANCIAL RESULTS </t>
  </si>
  <si>
    <t>FOR THE QUARTER ENDED 30TH JUNE , 2007</t>
  </si>
  <si>
    <t>Listing Agreement for the quarter ended 30th June, 2007</t>
  </si>
  <si>
    <t>30.06.2007</t>
  </si>
  <si>
    <t>30.06.2006</t>
  </si>
  <si>
    <t>5,33,09,250</t>
  </si>
  <si>
    <t xml:space="preserve">Exceptional Items </t>
  </si>
  <si>
    <t>Year Prop.</t>
  </si>
  <si>
    <t xml:space="preserve">Textiles * </t>
  </si>
  <si>
    <t>5,34,12,700</t>
  </si>
  <si>
    <t xml:space="preserve">( Add ) / Less :  </t>
  </si>
  <si>
    <t>i.   Interest ( Net )</t>
  </si>
  <si>
    <t>Interest ( Net )</t>
  </si>
  <si>
    <t>:  2  :</t>
  </si>
  <si>
    <t>Notes :</t>
  </si>
  <si>
    <r>
      <t>1)</t>
    </r>
    <r>
      <rPr>
        <sz val="7"/>
        <rFont val="Times New Roman"/>
        <family val="1"/>
      </rPr>
      <t xml:space="preserve">            </t>
    </r>
    <r>
      <rPr>
        <sz val="12"/>
        <rFont val="Times New Roman"/>
        <family val="1"/>
      </rPr>
      <t>The above results have been reviewed and recommended for adoption by the Audit Committee to the Board of Directors and have been approved by the Board at its meeting held on 23</t>
    </r>
    <r>
      <rPr>
        <vertAlign val="superscript"/>
        <sz val="12"/>
        <rFont val="Times New Roman"/>
        <family val="1"/>
      </rPr>
      <t>rd</t>
    </r>
    <r>
      <rPr>
        <sz val="12"/>
        <rFont val="Times New Roman"/>
        <family val="1"/>
      </rPr>
      <t xml:space="preserve"> July, 2007. The Statutory Auditors have carried out a limited review of the above financial results and their report contains no qualification.</t>
    </r>
  </si>
  <si>
    <t>4)      Information on investor complaints for the quarter – (Nos.) : Opening balance – 0, New –  19, Disposals – 19, Closing balance –  0.</t>
  </si>
  <si>
    <t>5)   The figures of corresponding quarter ended 30.06.2006 and previous accounting year ended 31.03.2007 have been adjusted /     regrouped / recast wherever necessary.</t>
  </si>
  <si>
    <t xml:space="preserve">       For Century Textiles and Industries Ltd</t>
  </si>
  <si>
    <t>3)  Payments made during the quarter ended 30th June 2007 under the Voluntary Retirement Scheme (VRS) are being charged to the Profit and Loss Account over a period of three accounting years commencing from the accounting year 2007-08. Accordingly, VRS charged for the said quarter amounts to Rs.0.58 crore, the VRS charged to Profit and Loss account also includes Rs.18.62 crore being the proportionate amount of VRS paid in prior years, which have been shown under Exceptional Items.</t>
  </si>
  <si>
    <t>By Order of the Board</t>
  </si>
  <si>
    <t xml:space="preserve">Place  :  Mumbai
Date   : 23.07.2007 </t>
  </si>
  <si>
    <t>B.L. Jain</t>
  </si>
  <si>
    <t>Wholetime Director.</t>
  </si>
  <si>
    <r>
      <t xml:space="preserve">2)      </t>
    </r>
    <r>
      <rPr>
        <b/>
        <sz val="12"/>
        <rFont val="Times New Roman"/>
        <family val="1"/>
      </rPr>
      <t>a)</t>
    </r>
    <r>
      <rPr>
        <sz val="12"/>
        <rFont val="Times New Roman"/>
        <family val="1"/>
      </rPr>
      <t xml:space="preserve"> During the quarter ended 30th June 2007, the revenue in respect of ordinary activities of discontinued Textile operations at    Worli, Mumbai, amounted to Rs.3.20 crore and the loss in respect of the same amounted to Rs.4.66 crore. </t>
    </r>
    <r>
      <rPr>
        <b/>
        <sz val="12"/>
        <rFont val="Times New Roman"/>
        <family val="1"/>
      </rPr>
      <t>b)</t>
    </r>
    <r>
      <rPr>
        <sz val="12"/>
        <rFont val="Times New Roman"/>
        <family val="1"/>
      </rPr>
      <t xml:space="preserve">          As a result of cessation of manufacturing operations at the Textile Mill at Worli, Mumbai, the results for the quarter ended 30th June 2007 are not comparable with those of previous corresponding quarter.</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</si>
</sst>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s>
  <fonts count="16">
    <font>
      <sz val="10"/>
      <name val="Arial"/>
      <family val="0"/>
    </font>
    <font>
      <b/>
      <sz val="10"/>
      <name val="Arial"/>
      <family val="2"/>
    </font>
    <font>
      <b/>
      <u val="single"/>
      <sz val="10"/>
      <name val="Arial"/>
      <family val="2"/>
    </font>
    <font>
      <u val="single"/>
      <sz val="10"/>
      <name val="Arial"/>
      <family val="2"/>
    </font>
    <font>
      <u val="single"/>
      <sz val="10"/>
      <color indexed="12"/>
      <name val="Arial"/>
      <family val="0"/>
    </font>
    <font>
      <u val="single"/>
      <sz val="10"/>
      <color indexed="36"/>
      <name val="Arial"/>
      <family val="0"/>
    </font>
    <font>
      <sz val="11"/>
      <name val="Arial"/>
      <family val="2"/>
    </font>
    <font>
      <b/>
      <sz val="11"/>
      <name val="Arial"/>
      <family val="2"/>
    </font>
    <font>
      <sz val="13"/>
      <name val="Times New Roman"/>
      <family val="1"/>
    </font>
    <font>
      <u val="single"/>
      <sz val="13"/>
      <name val="Times New Roman"/>
      <family val="1"/>
    </font>
    <font>
      <sz val="12"/>
      <name val="Times New Roman"/>
      <family val="1"/>
    </font>
    <font>
      <sz val="7"/>
      <name val="Times New Roman"/>
      <family val="1"/>
    </font>
    <font>
      <vertAlign val="superscript"/>
      <sz val="12"/>
      <name val="Times New Roman"/>
      <family val="1"/>
    </font>
    <font>
      <sz val="8"/>
      <name val="Arial"/>
      <family val="0"/>
    </font>
    <font>
      <b/>
      <sz val="12"/>
      <name val="Times New Roman"/>
      <family val="1"/>
    </font>
    <font>
      <b/>
      <sz val="10"/>
      <name val="Times New Roman"/>
      <family val="1"/>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1"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Font="1" applyAlignment="1">
      <alignment horizontal="centerContinuous"/>
    </xf>
    <xf numFmtId="0" fontId="1" fillId="0" borderId="0" xfId="0" applyFont="1" applyAlignment="1">
      <alignment horizontal="centerContinuous"/>
    </xf>
    <xf numFmtId="0" fontId="0" fillId="0" borderId="0"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1" xfId="0" applyFont="1" applyBorder="1" applyAlignment="1">
      <alignment/>
    </xf>
    <xf numFmtId="0" fontId="0" fillId="0" borderId="6" xfId="0" applyFont="1" applyBorder="1" applyAlignment="1">
      <alignment/>
    </xf>
    <xf numFmtId="0" fontId="0" fillId="0" borderId="0" xfId="0" applyFont="1" applyBorder="1" applyAlignment="1" quotePrefix="1">
      <alignment horizontal="left"/>
    </xf>
    <xf numFmtId="0" fontId="0" fillId="0" borderId="2"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horizontal="center"/>
    </xf>
    <xf numFmtId="0" fontId="0" fillId="0" borderId="10" xfId="0" applyFont="1" applyBorder="1" applyAlignment="1" quotePrefix="1">
      <alignment horizontal="center"/>
    </xf>
    <xf numFmtId="0" fontId="0" fillId="0" borderId="6" xfId="0" applyFont="1" applyBorder="1" applyAlignment="1" quotePrefix="1">
      <alignment horizontal="center"/>
    </xf>
    <xf numFmtId="2" fontId="0" fillId="0" borderId="1" xfId="0" applyNumberFormat="1" applyFont="1" applyBorder="1" applyAlignment="1">
      <alignment horizontal="left"/>
    </xf>
    <xf numFmtId="2" fontId="0" fillId="0" borderId="0" xfId="0" applyNumberFormat="1" applyFont="1" applyBorder="1" applyAlignment="1">
      <alignment/>
    </xf>
    <xf numFmtId="2" fontId="0" fillId="0" borderId="8" xfId="0" applyNumberFormat="1" applyFont="1" applyBorder="1" applyAlignment="1">
      <alignment/>
    </xf>
    <xf numFmtId="0" fontId="0" fillId="0" borderId="0" xfId="0" applyFont="1" applyBorder="1" applyAlignment="1">
      <alignment horizontal="left"/>
    </xf>
    <xf numFmtId="0" fontId="0" fillId="0" borderId="1" xfId="0" applyFont="1" applyBorder="1" applyAlignment="1" quotePrefix="1">
      <alignment horizontal="left"/>
    </xf>
    <xf numFmtId="0" fontId="1" fillId="0" borderId="0" xfId="0" applyFont="1" applyAlignment="1">
      <alignment horizontal="left"/>
    </xf>
    <xf numFmtId="0" fontId="0" fillId="0" borderId="7" xfId="0" applyFont="1" applyBorder="1" applyAlignment="1">
      <alignment horizontal="center"/>
    </xf>
    <xf numFmtId="0" fontId="0" fillId="0" borderId="3" xfId="0" applyFont="1" applyBorder="1" applyAlignment="1" quotePrefix="1">
      <alignment horizontal="left"/>
    </xf>
    <xf numFmtId="0" fontId="1" fillId="0" borderId="0" xfId="0" applyFont="1" applyAlignment="1" quotePrefix="1">
      <alignment horizontal="center"/>
    </xf>
    <xf numFmtId="0" fontId="0" fillId="0" borderId="0" xfId="0" applyFont="1" applyAlignment="1" quotePrefix="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0" xfId="0" applyFont="1" applyBorder="1" applyAlignment="1">
      <alignment horizontal="left" vertical="top"/>
    </xf>
    <xf numFmtId="0" fontId="0" fillId="0" borderId="6" xfId="0" applyFont="1" applyBorder="1" applyAlignment="1">
      <alignment vertical="top"/>
    </xf>
    <xf numFmtId="2" fontId="0" fillId="0" borderId="0" xfId="0" applyNumberFormat="1" applyFont="1" applyBorder="1" applyAlignment="1">
      <alignment vertical="top"/>
    </xf>
    <xf numFmtId="0" fontId="0" fillId="0" borderId="0" xfId="0"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0" fontId="1" fillId="0" borderId="8" xfId="0" applyFont="1" applyBorder="1" applyAlignment="1">
      <alignment/>
    </xf>
    <xf numFmtId="2" fontId="0" fillId="0" borderId="1" xfId="0" applyNumberFormat="1" applyFont="1" applyBorder="1" applyAlignment="1">
      <alignment horizontal="left" vertical="top"/>
    </xf>
    <xf numFmtId="0" fontId="1" fillId="0" borderId="11" xfId="0" applyFont="1" applyBorder="1" applyAlignment="1">
      <alignment horizontal="center"/>
    </xf>
    <xf numFmtId="0" fontId="0" fillId="0" borderId="1"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173" fontId="1" fillId="0" borderId="5" xfId="0" applyNumberFormat="1" applyFont="1" applyBorder="1" applyAlignment="1">
      <alignment horizontal="center"/>
    </xf>
    <xf numFmtId="173" fontId="1" fillId="0" borderId="9" xfId="0" applyNumberFormat="1" applyFont="1" applyBorder="1" applyAlignment="1">
      <alignment horizontal="center"/>
    </xf>
    <xf numFmtId="173" fontId="1" fillId="0" borderId="2" xfId="0" applyNumberFormat="1" applyFont="1" applyBorder="1" applyAlignment="1">
      <alignment horizontal="center"/>
    </xf>
    <xf numFmtId="173" fontId="1" fillId="0" borderId="2" xfId="0" applyNumberFormat="1" applyFont="1" applyBorder="1" applyAlignment="1">
      <alignment horizontal="center" vertical="top"/>
    </xf>
    <xf numFmtId="0" fontId="1" fillId="0" borderId="10" xfId="0" applyFont="1" applyBorder="1" applyAlignment="1">
      <alignment horizontal="center"/>
    </xf>
    <xf numFmtId="0" fontId="1" fillId="0" borderId="9" xfId="0" applyFont="1" applyBorder="1" applyAlignment="1">
      <alignment horizontal="center"/>
    </xf>
    <xf numFmtId="0" fontId="0" fillId="0" borderId="4" xfId="0" applyFont="1" applyBorder="1" applyAlignment="1" quotePrefix="1">
      <alignment horizontal="left"/>
    </xf>
    <xf numFmtId="0" fontId="0" fillId="0" borderId="1" xfId="0" applyFont="1" applyBorder="1" applyAlignment="1">
      <alignment horizontal="left"/>
    </xf>
    <xf numFmtId="0" fontId="0" fillId="0" borderId="1" xfId="0" applyFont="1" applyBorder="1" applyAlignment="1">
      <alignment horizontal="left" vertical="top"/>
    </xf>
    <xf numFmtId="173" fontId="1" fillId="0" borderId="6" xfId="0" applyNumberFormat="1" applyFont="1" applyBorder="1" applyAlignment="1">
      <alignment horizontal="center"/>
    </xf>
    <xf numFmtId="0" fontId="2" fillId="0" borderId="6" xfId="0" applyFont="1" applyBorder="1" applyAlignment="1">
      <alignment horizontal="center"/>
    </xf>
    <xf numFmtId="0" fontId="0" fillId="0" borderId="10" xfId="0" applyFont="1" applyBorder="1" applyAlignment="1">
      <alignment horizontal="center"/>
    </xf>
    <xf numFmtId="2" fontId="1" fillId="0" borderId="0" xfId="0" applyNumberFormat="1" applyFont="1" applyBorder="1" applyAlignment="1" quotePrefix="1">
      <alignment horizontal="center"/>
    </xf>
    <xf numFmtId="173" fontId="1" fillId="0" borderId="7" xfId="0" applyNumberFormat="1" applyFont="1" applyBorder="1" applyAlignment="1">
      <alignment horizontal="center"/>
    </xf>
    <xf numFmtId="0" fontId="0" fillId="0" borderId="0" xfId="0" applyFont="1" applyBorder="1" applyAlignment="1" quotePrefix="1">
      <alignment horizontal="center"/>
    </xf>
    <xf numFmtId="2" fontId="0" fillId="0" borderId="0" xfId="0" applyNumberFormat="1" applyFont="1" applyBorder="1" applyAlignment="1">
      <alignment/>
    </xf>
    <xf numFmtId="173" fontId="0" fillId="0" borderId="2" xfId="0" applyNumberFormat="1" applyFont="1" applyBorder="1" applyAlignment="1">
      <alignment horizontal="center"/>
    </xf>
    <xf numFmtId="0" fontId="1" fillId="0" borderId="2" xfId="0" applyFont="1" applyBorder="1" applyAlignment="1">
      <alignment/>
    </xf>
    <xf numFmtId="0" fontId="1" fillId="0" borderId="9" xfId="0" applyFont="1" applyBorder="1" applyAlignment="1">
      <alignment/>
    </xf>
    <xf numFmtId="2" fontId="0" fillId="0" borderId="0" xfId="0" applyNumberFormat="1" applyFont="1" applyBorder="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2" fontId="0" fillId="0" borderId="8" xfId="0" applyNumberFormat="1" applyFont="1" applyBorder="1" applyAlignment="1">
      <alignment horizontal="left"/>
    </xf>
    <xf numFmtId="173" fontId="6" fillId="0" borderId="11" xfId="15" applyNumberFormat="1" applyFont="1" applyBorder="1" applyAlignment="1">
      <alignment/>
    </xf>
    <xf numFmtId="173" fontId="7" fillId="0" borderId="2" xfId="0" applyNumberFormat="1" applyFont="1" applyBorder="1" applyAlignment="1">
      <alignment horizontal="center"/>
    </xf>
    <xf numFmtId="173" fontId="6" fillId="0" borderId="9" xfId="15" applyNumberFormat="1" applyFont="1" applyBorder="1" applyAlignment="1">
      <alignment/>
    </xf>
    <xf numFmtId="173" fontId="6" fillId="0" borderId="7" xfId="15" applyNumberFormat="1" applyFont="1" applyBorder="1" applyAlignment="1">
      <alignment/>
    </xf>
    <xf numFmtId="173" fontId="7" fillId="0" borderId="9" xfId="0" applyNumberFormat="1" applyFont="1" applyBorder="1" applyAlignment="1">
      <alignment horizontal="center"/>
    </xf>
    <xf numFmtId="173" fontId="6" fillId="0" borderId="2" xfId="15" applyNumberFormat="1" applyFont="1" applyBorder="1" applyAlignment="1">
      <alignment/>
    </xf>
    <xf numFmtId="173" fontId="6" fillId="0" borderId="1" xfId="15" applyNumberFormat="1" applyFont="1" applyBorder="1" applyAlignment="1">
      <alignment/>
    </xf>
    <xf numFmtId="173" fontId="6" fillId="0" borderId="2" xfId="0" applyNumberFormat="1" applyFont="1" applyBorder="1" applyAlignment="1">
      <alignment/>
    </xf>
    <xf numFmtId="173" fontId="6" fillId="0" borderId="1" xfId="15" applyNumberFormat="1" applyFont="1" applyBorder="1" applyAlignment="1">
      <alignment/>
    </xf>
    <xf numFmtId="173" fontId="6" fillId="0" borderId="2" xfId="0" applyNumberFormat="1" applyFont="1" applyBorder="1" applyAlignment="1">
      <alignment vertical="top"/>
    </xf>
    <xf numFmtId="173" fontId="6" fillId="0" borderId="1" xfId="15" applyNumberFormat="1" applyFont="1" applyBorder="1" applyAlignment="1">
      <alignment horizontal="right" vertical="top"/>
    </xf>
    <xf numFmtId="173" fontId="7" fillId="0" borderId="2" xfId="0" applyNumberFormat="1" applyFont="1" applyBorder="1" applyAlignment="1">
      <alignment horizontal="center" vertical="justify"/>
    </xf>
    <xf numFmtId="43" fontId="6" fillId="0" borderId="1" xfId="15" applyFont="1" applyBorder="1" applyAlignment="1">
      <alignment/>
    </xf>
    <xf numFmtId="43" fontId="6" fillId="0" borderId="1" xfId="15" applyFont="1" applyBorder="1" applyAlignment="1">
      <alignment/>
    </xf>
    <xf numFmtId="173" fontId="6" fillId="0" borderId="2" xfId="15" applyNumberFormat="1" applyFont="1" applyBorder="1" applyAlignment="1">
      <alignment/>
    </xf>
    <xf numFmtId="173" fontId="6" fillId="0" borderId="1" xfId="0" applyNumberFormat="1" applyFont="1" applyBorder="1" applyAlignment="1">
      <alignment horizontal="right"/>
    </xf>
    <xf numFmtId="173" fontId="6" fillId="0" borderId="2" xfId="0" applyNumberFormat="1" applyFont="1" applyBorder="1" applyAlignment="1">
      <alignment/>
    </xf>
    <xf numFmtId="173" fontId="6" fillId="0" borderId="1" xfId="0" applyNumberFormat="1" applyFont="1" applyBorder="1" applyAlignment="1">
      <alignment/>
    </xf>
    <xf numFmtId="2" fontId="6" fillId="0" borderId="2" xfId="0" applyNumberFormat="1" applyFont="1" applyBorder="1" applyAlignment="1">
      <alignment vertical="top"/>
    </xf>
    <xf numFmtId="2" fontId="6" fillId="0" borderId="1" xfId="0" applyNumberFormat="1" applyFont="1" applyBorder="1" applyAlignment="1">
      <alignment/>
    </xf>
    <xf numFmtId="2" fontId="6" fillId="0" borderId="2" xfId="0" applyNumberFormat="1" applyFont="1" applyBorder="1" applyAlignment="1">
      <alignment horizontal="right"/>
    </xf>
    <xf numFmtId="2" fontId="6" fillId="0" borderId="1" xfId="0" applyNumberFormat="1" applyFont="1" applyBorder="1" applyAlignment="1">
      <alignment horizontal="right"/>
    </xf>
    <xf numFmtId="10" fontId="6" fillId="0" borderId="2" xfId="0" applyNumberFormat="1" applyFont="1" applyBorder="1" applyAlignment="1" quotePrefix="1">
      <alignment horizontal="right"/>
    </xf>
    <xf numFmtId="10" fontId="6" fillId="0" borderId="1" xfId="0" applyNumberFormat="1" applyFont="1" applyBorder="1" applyAlignment="1" quotePrefix="1">
      <alignment horizontal="right"/>
    </xf>
    <xf numFmtId="10" fontId="6" fillId="0" borderId="2" xfId="0" applyNumberFormat="1" applyFont="1" applyBorder="1" applyAlignment="1">
      <alignment/>
    </xf>
    <xf numFmtId="10" fontId="6" fillId="0" borderId="0" xfId="0" applyNumberFormat="1" applyFont="1" applyBorder="1" applyAlignment="1">
      <alignment/>
    </xf>
    <xf numFmtId="10" fontId="7" fillId="0" borderId="2" xfId="0" applyNumberFormat="1" applyFont="1" applyBorder="1" applyAlignment="1">
      <alignment horizontal="center"/>
    </xf>
    <xf numFmtId="2" fontId="6" fillId="0" borderId="2" xfId="0" applyNumberFormat="1" applyFont="1" applyBorder="1" applyAlignment="1">
      <alignment/>
    </xf>
    <xf numFmtId="2" fontId="6" fillId="0" borderId="2" xfId="0" applyNumberFormat="1" applyFont="1" applyBorder="1" applyAlignment="1">
      <alignment/>
    </xf>
    <xf numFmtId="2" fontId="6" fillId="0" borderId="9" xfId="0" applyNumberFormat="1" applyFont="1" applyBorder="1" applyAlignment="1">
      <alignment/>
    </xf>
    <xf numFmtId="0" fontId="6" fillId="0" borderId="2" xfId="0" applyNumberFormat="1" applyFont="1" applyBorder="1" applyAlignment="1">
      <alignment/>
    </xf>
    <xf numFmtId="173" fontId="6" fillId="0" borderId="9" xfId="0" applyNumberFormat="1" applyFont="1" applyBorder="1" applyAlignment="1">
      <alignment/>
    </xf>
    <xf numFmtId="173" fontId="7" fillId="0" borderId="6" xfId="0" applyNumberFormat="1" applyFont="1" applyBorder="1" applyAlignment="1">
      <alignment horizontal="center"/>
    </xf>
    <xf numFmtId="2" fontId="6" fillId="0" borderId="12" xfId="0" applyNumberFormat="1" applyFont="1" applyBorder="1" applyAlignment="1">
      <alignment/>
    </xf>
    <xf numFmtId="43" fontId="6" fillId="0" borderId="2" xfId="15" applyFont="1" applyBorder="1" applyAlignment="1" quotePrefix="1">
      <alignment horizontal="left"/>
    </xf>
    <xf numFmtId="0" fontId="6" fillId="0" borderId="4" xfId="0" applyFont="1" applyBorder="1" applyAlignment="1">
      <alignment/>
    </xf>
    <xf numFmtId="0" fontId="6" fillId="0" borderId="0" xfId="0" applyFont="1" applyBorder="1" applyAlignment="1">
      <alignment/>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vertical="top"/>
    </xf>
    <xf numFmtId="2" fontId="6" fillId="0" borderId="11" xfId="0" applyNumberFormat="1" applyFont="1" applyBorder="1" applyAlignment="1">
      <alignment/>
    </xf>
    <xf numFmtId="0" fontId="1" fillId="0" borderId="1" xfId="0" applyFont="1" applyBorder="1" applyAlignment="1">
      <alignment horizontal="left"/>
    </xf>
    <xf numFmtId="173" fontId="7" fillId="0" borderId="0" xfId="0" applyNumberFormat="1" applyFont="1" applyBorder="1" applyAlignment="1">
      <alignment horizontal="center"/>
    </xf>
    <xf numFmtId="173" fontId="1" fillId="0" borderId="13" xfId="0" applyNumberFormat="1" applyFont="1" applyBorder="1" applyAlignment="1">
      <alignment horizontal="center"/>
    </xf>
    <xf numFmtId="2" fontId="6" fillId="0" borderId="11" xfId="0" applyNumberFormat="1" applyFont="1" applyBorder="1" applyAlignment="1">
      <alignment/>
    </xf>
    <xf numFmtId="2" fontId="7" fillId="0" borderId="0" xfId="0" applyNumberFormat="1" applyFont="1" applyBorder="1" applyAlignment="1">
      <alignment horizontal="center"/>
    </xf>
    <xf numFmtId="173" fontId="1" fillId="0" borderId="10" xfId="0" applyNumberFormat="1" applyFont="1" applyBorder="1" applyAlignment="1">
      <alignment horizontal="center"/>
    </xf>
    <xf numFmtId="2" fontId="6" fillId="0" borderId="12" xfId="0" applyNumberFormat="1" applyFont="1" applyBorder="1" applyAlignment="1" quotePrefix="1">
      <alignment horizontal="right"/>
    </xf>
    <xf numFmtId="0" fontId="0" fillId="0" borderId="11" xfId="0" applyFont="1" applyBorder="1" applyAlignment="1">
      <alignment/>
    </xf>
    <xf numFmtId="0" fontId="6" fillId="0" borderId="2" xfId="0" applyFont="1" applyBorder="1" applyAlignment="1">
      <alignment/>
    </xf>
    <xf numFmtId="43" fontId="6" fillId="0" borderId="2" xfId="15" applyFont="1" applyBorder="1" applyAlignment="1">
      <alignment/>
    </xf>
    <xf numFmtId="0" fontId="6" fillId="0" borderId="2" xfId="0" applyFont="1" applyBorder="1" applyAlignment="1" quotePrefix="1">
      <alignment horizontal="right"/>
    </xf>
    <xf numFmtId="0" fontId="1" fillId="0" borderId="4" xfId="0" applyFont="1" applyBorder="1" applyAlignment="1">
      <alignment horizontal="center"/>
    </xf>
    <xf numFmtId="0" fontId="7" fillId="0" borderId="0" xfId="0" applyFont="1" applyBorder="1" applyAlignment="1">
      <alignment horizontal="center"/>
    </xf>
    <xf numFmtId="173" fontId="7" fillId="0" borderId="0" xfId="0" applyNumberFormat="1" applyFont="1" applyBorder="1" applyAlignment="1">
      <alignment horizontal="center" vertical="top"/>
    </xf>
    <xf numFmtId="173" fontId="7" fillId="0" borderId="14" xfId="0" applyNumberFormat="1" applyFont="1" applyBorder="1" applyAlignment="1">
      <alignment horizontal="center"/>
    </xf>
    <xf numFmtId="173" fontId="7" fillId="0" borderId="4" xfId="0" applyNumberFormat="1" applyFont="1" applyBorder="1" applyAlignment="1">
      <alignment horizontal="center"/>
    </xf>
    <xf numFmtId="0" fontId="0" fillId="0" borderId="0" xfId="0" applyFont="1" applyBorder="1" applyAlignment="1">
      <alignment vertical="top"/>
    </xf>
    <xf numFmtId="173" fontId="7" fillId="0" borderId="13" xfId="0" applyNumberFormat="1" applyFont="1" applyBorder="1" applyAlignment="1">
      <alignment horizontal="center"/>
    </xf>
    <xf numFmtId="43" fontId="6" fillId="0" borderId="5" xfId="15" applyFont="1" applyBorder="1" applyAlignment="1" quotePrefix="1">
      <alignment horizontal="right"/>
    </xf>
    <xf numFmtId="0" fontId="6" fillId="0" borderId="1" xfId="0" applyFont="1" applyBorder="1" applyAlignment="1" quotePrefix="1">
      <alignment horizontal="right"/>
    </xf>
    <xf numFmtId="2" fontId="6" fillId="0" borderId="8" xfId="0" applyNumberFormat="1" applyFont="1" applyBorder="1" applyAlignment="1" quotePrefix="1">
      <alignment horizontal="right"/>
    </xf>
    <xf numFmtId="2" fontId="6" fillId="0" borderId="0" xfId="0" applyNumberFormat="1" applyFont="1" applyBorder="1" applyAlignment="1">
      <alignment/>
    </xf>
    <xf numFmtId="173" fontId="7" fillId="0" borderId="12" xfId="0" applyNumberFormat="1" applyFont="1" applyBorder="1" applyAlignment="1">
      <alignment horizontal="center"/>
    </xf>
    <xf numFmtId="173" fontId="1" fillId="0" borderId="12" xfId="0" applyNumberFormat="1" applyFont="1" applyBorder="1" applyAlignment="1">
      <alignment horizontal="center"/>
    </xf>
    <xf numFmtId="2" fontId="1" fillId="0" borderId="2" xfId="0" applyNumberFormat="1" applyFont="1" applyBorder="1" applyAlignment="1" quotePrefix="1">
      <alignment horizontal="center" vertical="top"/>
    </xf>
    <xf numFmtId="2" fontId="0" fillId="0" borderId="0" xfId="0" applyNumberFormat="1" applyFont="1" applyBorder="1" applyAlignment="1" quotePrefix="1">
      <alignment horizontal="left"/>
    </xf>
    <xf numFmtId="2" fontId="1" fillId="0" borderId="2" xfId="0" applyNumberFormat="1" applyFont="1" applyBorder="1" applyAlignment="1">
      <alignment horizontal="center"/>
    </xf>
    <xf numFmtId="10" fontId="6" fillId="0" borderId="9" xfId="0" applyNumberFormat="1" applyFont="1" applyBorder="1" applyAlignment="1" quotePrefix="1">
      <alignment horizontal="right"/>
    </xf>
    <xf numFmtId="173" fontId="7" fillId="0" borderId="7" xfId="0" applyNumberFormat="1" applyFont="1" applyBorder="1" applyAlignment="1">
      <alignment horizontal="center"/>
    </xf>
    <xf numFmtId="2" fontId="6" fillId="0" borderId="2" xfId="0" applyNumberFormat="1" applyFont="1" applyBorder="1" applyAlignment="1" quotePrefix="1">
      <alignment horizontal="right"/>
    </xf>
    <xf numFmtId="0" fontId="1" fillId="0" borderId="0" xfId="0" applyFont="1" applyAlignment="1">
      <alignment horizontal="center"/>
    </xf>
    <xf numFmtId="0" fontId="0" fillId="0" borderId="0" xfId="0" applyFont="1" applyAlignment="1">
      <alignment horizontal="center"/>
    </xf>
    <xf numFmtId="0" fontId="8" fillId="0" borderId="0" xfId="0" applyFont="1" applyAlignment="1">
      <alignment horizontal="center"/>
    </xf>
    <xf numFmtId="0" fontId="9" fillId="0" borderId="0" xfId="0" applyFont="1" applyAlignment="1">
      <alignment horizontal="justify"/>
    </xf>
    <xf numFmtId="0" fontId="10" fillId="0" borderId="0" xfId="0" applyFont="1" applyAlignment="1">
      <alignment horizontal="justify"/>
    </xf>
    <xf numFmtId="0" fontId="10" fillId="0" borderId="0" xfId="0" applyFont="1" applyAlignment="1">
      <alignment/>
    </xf>
    <xf numFmtId="0" fontId="10" fillId="0" borderId="0" xfId="0" applyFont="1" applyAlignment="1">
      <alignment horizontal="right"/>
    </xf>
    <xf numFmtId="0" fontId="10" fillId="0" borderId="0" xfId="0" applyFont="1" applyAlignment="1">
      <alignment wrapText="1"/>
    </xf>
    <xf numFmtId="0" fontId="0" fillId="0" borderId="0" xfId="0" applyAlignment="1">
      <alignment horizontal="right"/>
    </xf>
    <xf numFmtId="0" fontId="15"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64"/>
  <sheetViews>
    <sheetView zoomScale="75" zoomScaleNormal="75" workbookViewId="0" topLeftCell="A11">
      <selection activeCell="D51" sqref="D51"/>
    </sheetView>
  </sheetViews>
  <sheetFormatPr defaultColWidth="9.140625" defaultRowHeight="16.5" customHeight="1"/>
  <cols>
    <col min="1" max="1" width="0.85546875" style="1" customWidth="1"/>
    <col min="2" max="3" width="3.57421875" style="1" customWidth="1"/>
    <col min="4" max="4" width="38.140625" style="1" customWidth="1"/>
    <col min="5" max="5" width="10.8515625" style="1" hidden="1" customWidth="1"/>
    <col min="6" max="6" width="14.00390625" style="1" bestFit="1" customWidth="1"/>
    <col min="7" max="7" width="14.140625" style="1" bestFit="1" customWidth="1"/>
    <col min="8" max="8" width="13.8515625" style="1" hidden="1" customWidth="1"/>
    <col min="9" max="9" width="12.7109375" style="1" bestFit="1" customWidth="1"/>
    <col min="10" max="10" width="1.7109375" style="1" customWidth="1"/>
    <col min="11" max="11" width="2.8515625" style="1" bestFit="1" customWidth="1"/>
    <col min="12" max="12" width="38.00390625" style="1" customWidth="1"/>
    <col min="13" max="13" width="10.8515625" style="1" hidden="1" customWidth="1"/>
    <col min="14" max="14" width="14.00390625" style="1" bestFit="1" customWidth="1"/>
    <col min="15" max="15" width="14.140625" style="1" bestFit="1" customWidth="1"/>
    <col min="16" max="16" width="11.7109375" style="1" hidden="1" customWidth="1"/>
    <col min="17" max="17" width="12.7109375" style="1" bestFit="1" customWidth="1"/>
    <col min="18" max="18" width="0.85546875" style="1" customWidth="1"/>
    <col min="19" max="19" width="5.421875" style="1" customWidth="1"/>
    <col min="20" max="16384" width="9.140625" style="1" customWidth="1"/>
  </cols>
  <sheetData>
    <row r="1" spans="4:17" ht="11.25" customHeight="1">
      <c r="D1" s="5"/>
      <c r="E1" s="5"/>
      <c r="F1" s="6"/>
      <c r="G1" s="6"/>
      <c r="H1" s="6"/>
      <c r="J1" s="7"/>
      <c r="L1" s="5"/>
      <c r="M1" s="8"/>
      <c r="N1" s="8"/>
      <c r="O1" s="8"/>
      <c r="P1" s="8"/>
      <c r="Q1" s="8"/>
    </row>
    <row r="2" spans="2:17" ht="16.5" customHeight="1">
      <c r="B2" s="142" t="s">
        <v>47</v>
      </c>
      <c r="C2" s="142"/>
      <c r="D2" s="142"/>
      <c r="E2" s="142"/>
      <c r="F2" s="142"/>
      <c r="G2" s="142"/>
      <c r="H2" s="142"/>
      <c r="I2" s="142"/>
      <c r="K2" s="143" t="s">
        <v>67</v>
      </c>
      <c r="L2" s="143"/>
      <c r="M2" s="143"/>
      <c r="N2" s="143"/>
      <c r="O2" s="143"/>
      <c r="P2" s="143"/>
      <c r="Q2" s="143"/>
    </row>
    <row r="3" spans="2:17" ht="16.5" customHeight="1">
      <c r="B3" s="9" t="s">
        <v>110</v>
      </c>
      <c r="C3" s="9"/>
      <c r="D3" s="8"/>
      <c r="E3" s="8"/>
      <c r="F3" s="8"/>
      <c r="G3" s="8"/>
      <c r="H3" s="8"/>
      <c r="I3" s="8"/>
      <c r="K3" s="8" t="s">
        <v>26</v>
      </c>
      <c r="L3" s="8"/>
      <c r="M3" s="8"/>
      <c r="N3" s="8"/>
      <c r="O3" s="8"/>
      <c r="P3" s="8"/>
      <c r="Q3" s="8"/>
    </row>
    <row r="4" spans="2:17" ht="16.5" customHeight="1">
      <c r="B4" s="9" t="s">
        <v>111</v>
      </c>
      <c r="C4" s="8"/>
      <c r="D4" s="8"/>
      <c r="E4" s="8"/>
      <c r="F4" s="8"/>
      <c r="G4" s="8"/>
      <c r="H4" s="8"/>
      <c r="I4" s="8"/>
      <c r="K4" s="10" t="s">
        <v>112</v>
      </c>
      <c r="L4" s="8"/>
      <c r="M4" s="8"/>
      <c r="N4" s="8"/>
      <c r="O4" s="8"/>
      <c r="P4" s="8"/>
      <c r="Q4" s="8"/>
    </row>
    <row r="5" spans="2:17" ht="11.25" customHeight="1">
      <c r="B5" s="9"/>
      <c r="C5" s="8"/>
      <c r="D5" s="8"/>
      <c r="E5" s="8"/>
      <c r="F5" s="8"/>
      <c r="G5" s="8"/>
      <c r="H5" s="8"/>
      <c r="I5" s="8"/>
      <c r="K5" s="10"/>
      <c r="L5" s="8"/>
      <c r="M5" s="8"/>
      <c r="N5" s="8"/>
      <c r="O5" s="8"/>
      <c r="P5" s="8"/>
      <c r="Q5" s="8"/>
    </row>
    <row r="6" spans="2:17" ht="16.5" customHeight="1">
      <c r="B6" s="11"/>
      <c r="C6" s="11"/>
      <c r="D6" s="11"/>
      <c r="E6" s="11"/>
      <c r="F6" s="11"/>
      <c r="G6" s="11"/>
      <c r="H6" s="11"/>
      <c r="I6" s="11" t="s">
        <v>74</v>
      </c>
      <c r="J6" s="4"/>
      <c r="K6" s="11"/>
      <c r="L6" s="11"/>
      <c r="M6" s="11"/>
      <c r="N6" s="11"/>
      <c r="O6" s="11"/>
      <c r="P6" s="11"/>
      <c r="Q6" s="11" t="s">
        <v>74</v>
      </c>
    </row>
    <row r="7" spans="2:17" ht="16.5" customHeight="1">
      <c r="B7" s="15"/>
      <c r="C7" s="4"/>
      <c r="D7" s="4"/>
      <c r="E7" s="44" t="s">
        <v>85</v>
      </c>
      <c r="F7" s="69"/>
      <c r="G7" s="18" t="s">
        <v>29</v>
      </c>
      <c r="H7" s="44" t="s">
        <v>85</v>
      </c>
      <c r="I7" s="17" t="s">
        <v>73</v>
      </c>
      <c r="J7" s="14"/>
      <c r="L7" s="14"/>
      <c r="M7" s="47" t="s">
        <v>85</v>
      </c>
      <c r="N7" s="69"/>
      <c r="O7" s="18" t="s">
        <v>29</v>
      </c>
      <c r="P7" s="44" t="s">
        <v>85</v>
      </c>
      <c r="Q7" s="17" t="s">
        <v>73</v>
      </c>
    </row>
    <row r="8" spans="2:17" ht="16.5" customHeight="1">
      <c r="B8" s="15"/>
      <c r="C8" s="4"/>
      <c r="D8" s="47"/>
      <c r="E8" s="17" t="s">
        <v>86</v>
      </c>
      <c r="F8" s="17"/>
      <c r="G8" s="18" t="s">
        <v>30</v>
      </c>
      <c r="H8" s="17" t="s">
        <v>86</v>
      </c>
      <c r="I8" s="17" t="s">
        <v>34</v>
      </c>
      <c r="J8" s="14"/>
      <c r="L8" s="14"/>
      <c r="M8" s="17" t="s">
        <v>86</v>
      </c>
      <c r="N8" s="17"/>
      <c r="O8" s="18" t="s">
        <v>30</v>
      </c>
      <c r="P8" s="17" t="s">
        <v>86</v>
      </c>
      <c r="Q8" s="17" t="s">
        <v>34</v>
      </c>
    </row>
    <row r="9" spans="2:17" ht="16.5" customHeight="1">
      <c r="B9" s="15"/>
      <c r="C9" s="4"/>
      <c r="D9" s="47"/>
      <c r="E9" s="45" t="s">
        <v>58</v>
      </c>
      <c r="F9" s="17" t="s">
        <v>28</v>
      </c>
      <c r="G9" s="18" t="s">
        <v>31</v>
      </c>
      <c r="H9" s="17" t="s">
        <v>58</v>
      </c>
      <c r="I9" s="17" t="s">
        <v>35</v>
      </c>
      <c r="J9" s="14"/>
      <c r="K9" s="15"/>
      <c r="L9" s="14"/>
      <c r="M9" s="45" t="s">
        <v>58</v>
      </c>
      <c r="N9" s="17" t="s">
        <v>28</v>
      </c>
      <c r="O9" s="18" t="s">
        <v>31</v>
      </c>
      <c r="P9" s="17" t="s">
        <v>58</v>
      </c>
      <c r="Q9" s="17" t="s">
        <v>35</v>
      </c>
    </row>
    <row r="10" spans="2:18" ht="16.5" customHeight="1">
      <c r="B10" s="15"/>
      <c r="C10" s="4"/>
      <c r="D10" s="14"/>
      <c r="E10" s="45" t="s">
        <v>59</v>
      </c>
      <c r="F10" s="18" t="s">
        <v>21</v>
      </c>
      <c r="G10" s="18" t="s">
        <v>21</v>
      </c>
      <c r="H10" s="17" t="s">
        <v>59</v>
      </c>
      <c r="I10" s="17" t="s">
        <v>95</v>
      </c>
      <c r="J10" s="4"/>
      <c r="K10" s="15"/>
      <c r="L10" s="14"/>
      <c r="M10" s="45" t="s">
        <v>59</v>
      </c>
      <c r="N10" s="18" t="s">
        <v>21</v>
      </c>
      <c r="O10" s="18" t="s">
        <v>21</v>
      </c>
      <c r="P10" s="17" t="s">
        <v>59</v>
      </c>
      <c r="Q10" s="17" t="s">
        <v>95</v>
      </c>
      <c r="R10" s="15"/>
    </row>
    <row r="11" spans="2:18" ht="16.5" customHeight="1">
      <c r="B11" s="19"/>
      <c r="C11" s="11"/>
      <c r="D11" s="42"/>
      <c r="E11" s="46" t="s">
        <v>60</v>
      </c>
      <c r="F11" s="21" t="s">
        <v>113</v>
      </c>
      <c r="G11" s="21" t="s">
        <v>114</v>
      </c>
      <c r="H11" s="53" t="s">
        <v>117</v>
      </c>
      <c r="I11" s="21" t="s">
        <v>32</v>
      </c>
      <c r="J11" s="14"/>
      <c r="K11" s="19"/>
      <c r="L11" s="20"/>
      <c r="M11" s="46" t="s">
        <v>60</v>
      </c>
      <c r="N11" s="21" t="s">
        <v>113</v>
      </c>
      <c r="O11" s="21" t="s">
        <v>114</v>
      </c>
      <c r="P11" s="53" t="s">
        <v>117</v>
      </c>
      <c r="Q11" s="21" t="s">
        <v>32</v>
      </c>
      <c r="R11" s="15"/>
    </row>
    <row r="12" spans="2:18" ht="16.5" customHeight="1">
      <c r="B12" s="22" t="s">
        <v>0</v>
      </c>
      <c r="C12" s="12" t="s">
        <v>66</v>
      </c>
      <c r="D12" s="13"/>
      <c r="E12" s="48">
        <f aca="true" t="shared" si="0" ref="E12:E24">ROUND(F12/G12*100-100,2)</f>
        <v>16.63</v>
      </c>
      <c r="F12" s="71">
        <v>940.37</v>
      </c>
      <c r="G12" s="71">
        <v>806.3</v>
      </c>
      <c r="H12" s="72">
        <f>ROUND(F12/(I12/4)*100-100,2)</f>
        <v>7.28</v>
      </c>
      <c r="I12" s="71">
        <f>3506.8-0.49</f>
        <v>3506.3100000000004</v>
      </c>
      <c r="J12" s="14"/>
      <c r="K12" s="22" t="s">
        <v>0</v>
      </c>
      <c r="L12" s="12" t="s">
        <v>38</v>
      </c>
      <c r="M12" s="52"/>
      <c r="N12" s="119"/>
      <c r="O12" s="119"/>
      <c r="P12" s="123"/>
      <c r="Q12" s="119"/>
      <c r="R12" s="4"/>
    </row>
    <row r="13" spans="2:18" ht="16.5" customHeight="1">
      <c r="B13" s="23" t="s">
        <v>1</v>
      </c>
      <c r="C13" s="1" t="s">
        <v>65</v>
      </c>
      <c r="E13" s="49">
        <f t="shared" si="0"/>
        <v>22.09</v>
      </c>
      <c r="F13" s="73">
        <v>103.53</v>
      </c>
      <c r="G13" s="73">
        <v>84.8</v>
      </c>
      <c r="H13" s="75">
        <f>ROUND(F13/(I13/4)*100-100,2)</f>
        <v>13.1</v>
      </c>
      <c r="I13" s="74">
        <v>366.15</v>
      </c>
      <c r="J13" s="3"/>
      <c r="K13" s="23"/>
      <c r="L13" s="2" t="s">
        <v>64</v>
      </c>
      <c r="M13" s="5"/>
      <c r="N13" s="120"/>
      <c r="O13" s="120"/>
      <c r="P13" s="124"/>
      <c r="Q13" s="120"/>
      <c r="R13" s="4"/>
    </row>
    <row r="14" spans="2:18" ht="16.5" customHeight="1">
      <c r="B14" s="23" t="s">
        <v>2</v>
      </c>
      <c r="C14" s="1" t="s">
        <v>62</v>
      </c>
      <c r="E14" s="50">
        <f t="shared" si="0"/>
        <v>15.99</v>
      </c>
      <c r="F14" s="76">
        <f>SUM(F12-F13)</f>
        <v>836.84</v>
      </c>
      <c r="G14" s="76">
        <f>SUM(G12-G13)</f>
        <v>721.5</v>
      </c>
      <c r="H14" s="72">
        <f>ROUND(F14/(I14/4)*100-100,2)</f>
        <v>6.6</v>
      </c>
      <c r="I14" s="76">
        <f>SUM(I12-I13)</f>
        <v>3140.1600000000003</v>
      </c>
      <c r="J14" s="3"/>
      <c r="K14" s="23"/>
      <c r="L14" s="25" t="s">
        <v>118</v>
      </c>
      <c r="M14" s="57">
        <f aca="true" t="shared" si="1" ref="M14:M20">ROUND(N14/O14*100-100,2)</f>
        <v>-24.05</v>
      </c>
      <c r="N14" s="99">
        <v>158.28</v>
      </c>
      <c r="O14" s="99">
        <v>208.39</v>
      </c>
      <c r="P14" s="113">
        <f>ROUND(N14/(Q14/4)*100-100,2)</f>
        <v>-20.18</v>
      </c>
      <c r="Q14" s="99">
        <v>793.15</v>
      </c>
      <c r="R14" s="4"/>
    </row>
    <row r="15" spans="2:17" ht="16.5" customHeight="1">
      <c r="B15" s="23" t="s">
        <v>9</v>
      </c>
      <c r="C15" s="39" t="s">
        <v>84</v>
      </c>
      <c r="D15" s="40"/>
      <c r="E15" s="50">
        <f t="shared" si="0"/>
        <v>62.4</v>
      </c>
      <c r="F15" s="77">
        <f>12.15+8.67</f>
        <v>20.82</v>
      </c>
      <c r="G15" s="77">
        <v>12.82</v>
      </c>
      <c r="H15" s="72">
        <f>ROUND(F15/(I15/4)*100-100,2)</f>
        <v>11.58</v>
      </c>
      <c r="I15" s="77">
        <f>74.15+0.49</f>
        <v>74.64</v>
      </c>
      <c r="J15" s="14"/>
      <c r="K15" s="23"/>
      <c r="L15" s="41" t="s">
        <v>33</v>
      </c>
      <c r="M15" s="57">
        <f t="shared" si="1"/>
        <v>24.59</v>
      </c>
      <c r="N15" s="98">
        <v>471.56</v>
      </c>
      <c r="O15" s="98">
        <v>378.49</v>
      </c>
      <c r="P15" s="113">
        <f aca="true" t="shared" si="2" ref="P15:P20">ROUND(N15/(Q15/4)*100-100,2)</f>
        <v>7.4</v>
      </c>
      <c r="Q15" s="98">
        <v>1756.28</v>
      </c>
    </row>
    <row r="16" spans="2:17" ht="16.5" customHeight="1">
      <c r="B16" s="23" t="s">
        <v>10</v>
      </c>
      <c r="C16" s="4" t="s">
        <v>3</v>
      </c>
      <c r="D16" s="14"/>
      <c r="E16" s="50">
        <f t="shared" si="0"/>
        <v>7.5</v>
      </c>
      <c r="F16" s="78">
        <f>SUM(F17:F23)</f>
        <v>632.3100000000001</v>
      </c>
      <c r="G16" s="78">
        <f>SUM(G17:G23)</f>
        <v>588.1899999999999</v>
      </c>
      <c r="H16" s="72">
        <f aca="true" t="shared" si="3" ref="H16:H24">ROUND(F16/(I16/4)*100-100,2)</f>
        <v>0.54</v>
      </c>
      <c r="I16" s="78">
        <f>SUM(I17:I23)</f>
        <v>2515.68</v>
      </c>
      <c r="J16" s="14"/>
      <c r="K16" s="15"/>
      <c r="L16" s="2" t="s">
        <v>71</v>
      </c>
      <c r="M16" s="57">
        <f t="shared" si="1"/>
        <v>54.03</v>
      </c>
      <c r="N16" s="99">
        <v>205.46</v>
      </c>
      <c r="O16" s="99">
        <v>133.39</v>
      </c>
      <c r="P16" s="113">
        <f t="shared" si="2"/>
        <v>38.73</v>
      </c>
      <c r="Q16" s="99">
        <v>592.42</v>
      </c>
    </row>
    <row r="17" spans="2:17" ht="16.5" customHeight="1">
      <c r="B17" s="18"/>
      <c r="C17" s="4" t="s">
        <v>4</v>
      </c>
      <c r="D17" s="14" t="s">
        <v>23</v>
      </c>
      <c r="E17" s="50">
        <f t="shared" si="0"/>
        <v>-23.77</v>
      </c>
      <c r="F17" s="79">
        <v>-13.98</v>
      </c>
      <c r="G17" s="79">
        <v>-18.34</v>
      </c>
      <c r="H17" s="72">
        <f t="shared" si="3"/>
        <v>-1035.12</v>
      </c>
      <c r="I17" s="79">
        <v>5.98</v>
      </c>
      <c r="J17" s="14"/>
      <c r="K17" s="15"/>
      <c r="L17" s="24" t="s">
        <v>68</v>
      </c>
      <c r="M17" s="49">
        <f t="shared" si="1"/>
        <v>-0.74</v>
      </c>
      <c r="N17" s="100">
        <v>17.37</v>
      </c>
      <c r="O17" s="100">
        <v>17.5</v>
      </c>
      <c r="P17" s="75">
        <f t="shared" si="2"/>
        <v>-0.06</v>
      </c>
      <c r="Q17" s="100">
        <v>69.52</v>
      </c>
    </row>
    <row r="18" spans="2:17" ht="16.5" customHeight="1">
      <c r="B18" s="18"/>
      <c r="C18" s="4" t="s">
        <v>5</v>
      </c>
      <c r="D18" s="14" t="s">
        <v>22</v>
      </c>
      <c r="E18" s="50">
        <f t="shared" si="0"/>
        <v>27.76</v>
      </c>
      <c r="F18" s="79">
        <v>200.26</v>
      </c>
      <c r="G18" s="79">
        <v>156.75</v>
      </c>
      <c r="H18" s="72">
        <f t="shared" si="3"/>
        <v>16.54</v>
      </c>
      <c r="I18" s="79">
        <f>649.57+37.79</f>
        <v>687.36</v>
      </c>
      <c r="J18" s="14"/>
      <c r="K18" s="23"/>
      <c r="L18" s="25" t="s">
        <v>20</v>
      </c>
      <c r="M18" s="50">
        <f t="shared" si="1"/>
        <v>15.57</v>
      </c>
      <c r="N18" s="99">
        <f>SUM(N14:N17)</f>
        <v>852.6700000000001</v>
      </c>
      <c r="O18" s="99">
        <f>SUM(O14:O17)</f>
        <v>737.77</v>
      </c>
      <c r="P18" s="113">
        <f t="shared" si="2"/>
        <v>6.21</v>
      </c>
      <c r="Q18" s="99">
        <f>SUM(Q14:Q17)</f>
        <v>3211.37</v>
      </c>
    </row>
    <row r="19" spans="2:17" ht="16.5" customHeight="1">
      <c r="B19" s="18"/>
      <c r="C19" s="4" t="s">
        <v>6</v>
      </c>
      <c r="D19" s="14" t="s">
        <v>7</v>
      </c>
      <c r="E19" s="50">
        <f t="shared" si="0"/>
        <v>-15.33</v>
      </c>
      <c r="F19" s="79">
        <v>66.88</v>
      </c>
      <c r="G19" s="79">
        <v>78.99</v>
      </c>
      <c r="H19" s="72">
        <f t="shared" si="3"/>
        <v>-10.9</v>
      </c>
      <c r="I19" s="79">
        <v>300.25</v>
      </c>
      <c r="J19" s="14"/>
      <c r="K19" s="15"/>
      <c r="L19" s="25" t="s">
        <v>46</v>
      </c>
      <c r="M19" s="49">
        <f t="shared" si="1"/>
        <v>-2.7</v>
      </c>
      <c r="N19" s="99">
        <v>15.83</v>
      </c>
      <c r="O19" s="99">
        <v>16.27</v>
      </c>
      <c r="P19" s="113">
        <f t="shared" si="2"/>
        <v>-11.08</v>
      </c>
      <c r="Q19" s="99">
        <v>71.21</v>
      </c>
    </row>
    <row r="20" spans="2:17" ht="16.5" customHeight="1">
      <c r="B20" s="18"/>
      <c r="C20" s="4" t="s">
        <v>8</v>
      </c>
      <c r="D20" s="14" t="s">
        <v>18</v>
      </c>
      <c r="E20" s="50">
        <f t="shared" si="0"/>
        <v>8.11</v>
      </c>
      <c r="F20" s="79">
        <v>106.62</v>
      </c>
      <c r="G20" s="79">
        <v>98.62</v>
      </c>
      <c r="H20" s="72">
        <f t="shared" si="3"/>
        <v>7.28</v>
      </c>
      <c r="I20" s="79">
        <v>397.53</v>
      </c>
      <c r="J20" s="15"/>
      <c r="K20" s="15"/>
      <c r="L20" s="26" t="s">
        <v>51</v>
      </c>
      <c r="M20" s="57">
        <f t="shared" si="1"/>
        <v>15.99</v>
      </c>
      <c r="N20" s="104">
        <f>N18-N19</f>
        <v>836.84</v>
      </c>
      <c r="O20" s="104">
        <f>O18-O19</f>
        <v>721.5</v>
      </c>
      <c r="P20" s="134">
        <f t="shared" si="2"/>
        <v>6.6</v>
      </c>
      <c r="Q20" s="104">
        <f>Q18-Q19</f>
        <v>3140.16</v>
      </c>
    </row>
    <row r="21" spans="2:17" ht="16.5" customHeight="1">
      <c r="B21" s="18"/>
      <c r="C21" s="4" t="s">
        <v>17</v>
      </c>
      <c r="D21" s="14" t="s">
        <v>19</v>
      </c>
      <c r="E21" s="50">
        <f t="shared" si="0"/>
        <v>-0.74</v>
      </c>
      <c r="F21" s="79">
        <v>144</v>
      </c>
      <c r="G21" s="79">
        <v>145.07</v>
      </c>
      <c r="H21" s="72">
        <f t="shared" si="3"/>
        <v>0.12</v>
      </c>
      <c r="I21" s="79">
        <v>575.33</v>
      </c>
      <c r="J21" s="14"/>
      <c r="K21" s="23" t="s">
        <v>1</v>
      </c>
      <c r="L21" s="2" t="s">
        <v>41</v>
      </c>
      <c r="M21" s="117"/>
      <c r="N21" s="115"/>
      <c r="O21" s="115"/>
      <c r="P21" s="127"/>
      <c r="Q21" s="115"/>
    </row>
    <row r="22" spans="2:17" ht="16.5" customHeight="1">
      <c r="B22" s="18"/>
      <c r="C22" s="4" t="s">
        <v>15</v>
      </c>
      <c r="D22" s="14" t="s">
        <v>50</v>
      </c>
      <c r="E22" s="50">
        <f t="shared" si="0"/>
        <v>-6.93</v>
      </c>
      <c r="F22" s="79">
        <v>77.19</v>
      </c>
      <c r="G22" s="79">
        <v>82.94</v>
      </c>
      <c r="H22" s="72">
        <f t="shared" si="3"/>
        <v>-8.39</v>
      </c>
      <c r="I22" s="79">
        <v>337.02</v>
      </c>
      <c r="J22" s="4"/>
      <c r="K22" s="23"/>
      <c r="L22" s="137" t="s">
        <v>108</v>
      </c>
      <c r="M22" s="138"/>
      <c r="N22" s="99"/>
      <c r="O22" s="99"/>
      <c r="P22" s="116"/>
      <c r="Q22" s="99"/>
    </row>
    <row r="23" spans="2:17" ht="16.5" customHeight="1">
      <c r="B23" s="18"/>
      <c r="C23" s="4" t="s">
        <v>16</v>
      </c>
      <c r="D23" s="14" t="s">
        <v>94</v>
      </c>
      <c r="E23" s="50">
        <f t="shared" si="0"/>
        <v>16.26</v>
      </c>
      <c r="F23" s="79">
        <f>51.25+0.09</f>
        <v>51.34</v>
      </c>
      <c r="G23" s="79">
        <f>46.32-0.42-1.74</f>
        <v>44.16</v>
      </c>
      <c r="H23" s="72">
        <f t="shared" si="3"/>
        <v>-3.23</v>
      </c>
      <c r="I23" s="79">
        <f>1034.94-397.53-575.33+489.93-337.02-2.77-0.01</f>
        <v>212.21</v>
      </c>
      <c r="J23" s="14"/>
      <c r="K23" s="15"/>
      <c r="L23" s="43" t="s">
        <v>109</v>
      </c>
      <c r="M23" s="60"/>
      <c r="N23" s="99"/>
      <c r="O23" s="99"/>
      <c r="P23" s="116"/>
      <c r="Q23" s="99"/>
    </row>
    <row r="24" spans="2:17" ht="16.5" customHeight="1">
      <c r="B24" s="23" t="s">
        <v>11</v>
      </c>
      <c r="C24" s="4" t="s">
        <v>122</v>
      </c>
      <c r="D24" s="14"/>
      <c r="E24" s="50">
        <f t="shared" si="0"/>
        <v>108.86</v>
      </c>
      <c r="F24" s="76">
        <v>24.27</v>
      </c>
      <c r="G24" s="76">
        <v>11.62</v>
      </c>
      <c r="H24" s="72">
        <f t="shared" si="3"/>
        <v>63.1</v>
      </c>
      <c r="I24" s="76">
        <v>59.52</v>
      </c>
      <c r="J24" s="14"/>
      <c r="K24" s="37"/>
      <c r="L24" s="25" t="s">
        <v>118</v>
      </c>
      <c r="M24" s="136"/>
      <c r="N24" s="78">
        <v>-11.27</v>
      </c>
      <c r="O24" s="101">
        <v>4.17</v>
      </c>
      <c r="P24" s="113">
        <f>ROUND(N24/(Q24/4)*100-100,2)</f>
        <v>53.91</v>
      </c>
      <c r="Q24" s="78">
        <v>-29.29</v>
      </c>
    </row>
    <row r="25" spans="2:17" ht="16.5" customHeight="1">
      <c r="B25" s="23" t="s">
        <v>12</v>
      </c>
      <c r="C25" s="27" t="s">
        <v>97</v>
      </c>
      <c r="D25" s="14"/>
      <c r="E25" s="50"/>
      <c r="F25" s="76"/>
      <c r="G25" s="76"/>
      <c r="H25" s="72"/>
      <c r="I25" s="76"/>
      <c r="J25" s="14"/>
      <c r="K25" s="15"/>
      <c r="L25" s="2" t="s">
        <v>33</v>
      </c>
      <c r="M25" s="57">
        <f>ROUND(N25/O25*100-100,2)</f>
        <v>68.08</v>
      </c>
      <c r="N25" s="101">
        <v>148.21</v>
      </c>
      <c r="O25" s="101">
        <v>88.18</v>
      </c>
      <c r="P25" s="113">
        <f>ROUND(N25/(Q25/4)*100-100,2)</f>
        <v>19.94</v>
      </c>
      <c r="Q25" s="99">
        <v>494.3</v>
      </c>
    </row>
    <row r="26" spans="2:17" ht="16.5" customHeight="1">
      <c r="B26" s="23"/>
      <c r="C26" s="36" t="s">
        <v>98</v>
      </c>
      <c r="D26" s="55"/>
      <c r="E26" s="51">
        <f>ROUND(F26/G26*100-100,2)</f>
        <v>49.49</v>
      </c>
      <c r="F26" s="80">
        <f>SUM(F14+F15-F16-F24)</f>
        <v>201.08</v>
      </c>
      <c r="G26" s="80">
        <f>SUM(G14+G15-G16-G24)</f>
        <v>134.5100000000001</v>
      </c>
      <c r="H26" s="72">
        <f>ROUND(F26/(I26/4)*100-100,2)</f>
        <v>25.75</v>
      </c>
      <c r="I26" s="80">
        <f>SUM(I14+I15-I16-I24)</f>
        <v>639.6000000000004</v>
      </c>
      <c r="J26" s="14"/>
      <c r="K26" s="15"/>
      <c r="L26" s="2" t="s">
        <v>71</v>
      </c>
      <c r="M26" s="57">
        <f>ROUND(N26/O26*100-100,2)</f>
        <v>39.01</v>
      </c>
      <c r="N26" s="99">
        <v>34.67</v>
      </c>
      <c r="O26" s="99">
        <v>24.94</v>
      </c>
      <c r="P26" s="113">
        <f>ROUND(N26/(Q26/4)*100-100,2)</f>
        <v>33.96</v>
      </c>
      <c r="Q26" s="99">
        <v>103.52</v>
      </c>
    </row>
    <row r="27" spans="2:17" ht="16.5" customHeight="1">
      <c r="B27" s="23" t="s">
        <v>13</v>
      </c>
      <c r="C27" s="4" t="s">
        <v>27</v>
      </c>
      <c r="D27" s="56"/>
      <c r="E27" s="50">
        <f>ROUND(F27/G27*100-100,2)</f>
        <v>23.41</v>
      </c>
      <c r="F27" s="79">
        <v>38.11</v>
      </c>
      <c r="G27" s="79">
        <v>30.88</v>
      </c>
      <c r="H27" s="72">
        <f>ROUND(F27/(I27/4)*100-100,2)</f>
        <v>12.76</v>
      </c>
      <c r="I27" s="79">
        <v>135.19</v>
      </c>
      <c r="J27" s="14"/>
      <c r="K27" s="15"/>
      <c r="L27" s="24" t="s">
        <v>68</v>
      </c>
      <c r="M27" s="49">
        <f>ROUND(N27/O27*100-100,2)</f>
        <v>-230</v>
      </c>
      <c r="N27" s="102">
        <v>1.04</v>
      </c>
      <c r="O27" s="102">
        <v>-0.8</v>
      </c>
      <c r="P27" s="75">
        <f>ROUND(N27/(Q27/4)*100-100,2)</f>
        <v>-26.76</v>
      </c>
      <c r="Q27" s="102">
        <v>5.68</v>
      </c>
    </row>
    <row r="28" spans="2:17" ht="16.5" customHeight="1">
      <c r="B28" s="23" t="s">
        <v>14</v>
      </c>
      <c r="C28" s="27" t="s">
        <v>56</v>
      </c>
      <c r="D28" s="14"/>
      <c r="E28" s="50"/>
      <c r="F28" s="79"/>
      <c r="G28" s="79"/>
      <c r="H28" s="72"/>
      <c r="I28" s="79"/>
      <c r="J28" s="14"/>
      <c r="K28" s="15"/>
      <c r="L28" s="2" t="s">
        <v>70</v>
      </c>
      <c r="M28" s="57">
        <f>ROUND(N28/O28*100-100,2)</f>
        <v>48.21</v>
      </c>
      <c r="N28" s="99">
        <f>SUM(N23:N27)</f>
        <v>172.65</v>
      </c>
      <c r="O28" s="99">
        <f>SUM(O23:O27)</f>
        <v>116.49000000000001</v>
      </c>
      <c r="P28" s="113">
        <f>ROUND(N28/(Q28/4)*100-100,2)</f>
        <v>20.27</v>
      </c>
      <c r="Q28" s="99">
        <f>SUM(Q23:Q27)</f>
        <v>574.2099999999999</v>
      </c>
    </row>
    <row r="29" spans="2:17" ht="16.5" customHeight="1">
      <c r="B29" s="23"/>
      <c r="C29" s="36" t="s">
        <v>57</v>
      </c>
      <c r="D29" s="55"/>
      <c r="E29" s="51">
        <f>ROUND(F29/G29*100-100,2)</f>
        <v>-10.59</v>
      </c>
      <c r="F29" s="81">
        <v>2.11</v>
      </c>
      <c r="G29" s="81">
        <v>2.36</v>
      </c>
      <c r="H29" s="72">
        <f>ROUND(F29/(I29/4)*100-100,2)</f>
        <v>-11.16</v>
      </c>
      <c r="I29" s="81">
        <f>8.99+0.51</f>
        <v>9.5</v>
      </c>
      <c r="J29" s="14"/>
      <c r="K29" s="15"/>
      <c r="L29" s="25" t="s">
        <v>80</v>
      </c>
      <c r="M29" s="50"/>
      <c r="N29" s="99"/>
      <c r="O29" s="99"/>
      <c r="P29" s="113"/>
      <c r="Q29" s="99"/>
    </row>
    <row r="30" spans="2:18" ht="16.5" customHeight="1">
      <c r="B30" s="23" t="s">
        <v>75</v>
      </c>
      <c r="C30" s="27" t="s">
        <v>107</v>
      </c>
      <c r="D30" s="56"/>
      <c r="E30" s="51"/>
      <c r="F30" s="81"/>
      <c r="G30" s="81"/>
      <c r="H30" s="82"/>
      <c r="I30" s="81"/>
      <c r="J30" s="14"/>
      <c r="K30" s="23"/>
      <c r="L30" s="25" t="s">
        <v>105</v>
      </c>
      <c r="M30" s="61">
        <f>ROUND(N30/O30*100-100,2)</f>
        <v>-16.67</v>
      </c>
      <c r="N30" s="100">
        <v>0.05</v>
      </c>
      <c r="O30" s="100">
        <v>0.06</v>
      </c>
      <c r="P30" s="75">
        <f>ROUND(N30/(Q30/4)*100-100,2)</f>
        <v>-183.33</v>
      </c>
      <c r="Q30" s="102">
        <v>-0.24</v>
      </c>
      <c r="R30" s="4"/>
    </row>
    <row r="31" spans="2:17" ht="16.5" customHeight="1">
      <c r="B31" s="23"/>
      <c r="C31" s="36" t="s">
        <v>106</v>
      </c>
      <c r="D31" s="55"/>
      <c r="E31" s="51">
        <f>ROUND(F31/G31*100-100,2)</f>
        <v>58.84</v>
      </c>
      <c r="F31" s="80">
        <f>SUM(F26-F27-F29)</f>
        <v>160.86</v>
      </c>
      <c r="G31" s="80">
        <f>SUM(G26-G27-G29)</f>
        <v>101.27000000000011</v>
      </c>
      <c r="H31" s="72">
        <f aca="true" t="shared" si="4" ref="H31:H38">ROUND(F31/(I31/4)*100-100,2)</f>
        <v>30.01</v>
      </c>
      <c r="I31" s="80">
        <f>SUM(I26-I27-I29)</f>
        <v>494.91000000000037</v>
      </c>
      <c r="J31" s="3"/>
      <c r="K31" s="23"/>
      <c r="L31" s="2" t="s">
        <v>24</v>
      </c>
      <c r="M31" s="57"/>
      <c r="N31" s="99">
        <f>N28+N30</f>
        <v>172.70000000000002</v>
      </c>
      <c r="O31" s="99">
        <f>O28+O30</f>
        <v>116.55000000000001</v>
      </c>
      <c r="P31" s="113"/>
      <c r="Q31" s="99">
        <f>Q28+Q30</f>
        <v>573.9699999999999</v>
      </c>
    </row>
    <row r="32" spans="2:17" ht="16.5" customHeight="1">
      <c r="B32" s="23" t="s">
        <v>99</v>
      </c>
      <c r="C32" s="27" t="s">
        <v>116</v>
      </c>
      <c r="D32" s="55"/>
      <c r="E32" s="50">
        <f>ROUND(F32/G32*100-100,2)</f>
        <v>1003.45</v>
      </c>
      <c r="F32" s="84">
        <v>19.2</v>
      </c>
      <c r="G32" s="84">
        <v>1.74</v>
      </c>
      <c r="H32" s="72">
        <f t="shared" si="4"/>
        <v>-46.06</v>
      </c>
      <c r="I32" s="83">
        <f>75.05+67.32</f>
        <v>142.37</v>
      </c>
      <c r="J32" s="3"/>
      <c r="K32" s="23"/>
      <c r="L32" s="25" t="s">
        <v>120</v>
      </c>
      <c r="M32" s="57"/>
      <c r="N32" s="99"/>
      <c r="O32" s="99"/>
      <c r="P32" s="113"/>
      <c r="Q32" s="78"/>
    </row>
    <row r="33" spans="2:24" ht="16.5" customHeight="1">
      <c r="B33" s="23" t="s">
        <v>53</v>
      </c>
      <c r="C33" s="27" t="s">
        <v>100</v>
      </c>
      <c r="D33" s="55"/>
      <c r="E33" s="50">
        <f>ROUND(F33/G33*100-100,2)</f>
        <v>42.33</v>
      </c>
      <c r="F33" s="85">
        <f>F31-F32</f>
        <v>141.66000000000003</v>
      </c>
      <c r="G33" s="85">
        <f>G31-G32</f>
        <v>99.53000000000011</v>
      </c>
      <c r="H33" s="72">
        <f t="shared" si="4"/>
        <v>60.73</v>
      </c>
      <c r="I33" s="85">
        <f>I31-I32</f>
        <v>352.54000000000036</v>
      </c>
      <c r="J33" s="14"/>
      <c r="K33" s="23"/>
      <c r="L33" s="2" t="s">
        <v>121</v>
      </c>
      <c r="M33" s="50">
        <f>ROUND(N33/O33*100-100,2)</f>
        <v>108.86</v>
      </c>
      <c r="N33" s="133">
        <v>24.27</v>
      </c>
      <c r="O33" s="99">
        <v>11.62</v>
      </c>
      <c r="P33" s="72">
        <f>ROUND(N33/(Q33/4)*100-100,2)</f>
        <v>63.1</v>
      </c>
      <c r="Q33" s="90">
        <v>59.52</v>
      </c>
      <c r="R33" s="4"/>
      <c r="T33" s="25"/>
      <c r="U33" s="4"/>
      <c r="V33" s="4"/>
      <c r="W33" s="25"/>
      <c r="X33" s="4"/>
    </row>
    <row r="34" spans="2:18" ht="16.5" customHeight="1">
      <c r="B34" s="23" t="s">
        <v>52</v>
      </c>
      <c r="C34" s="1" t="s">
        <v>77</v>
      </c>
      <c r="D34" s="14"/>
      <c r="E34" s="50"/>
      <c r="F34" s="78"/>
      <c r="G34" s="78"/>
      <c r="H34" s="72"/>
      <c r="I34" s="78"/>
      <c r="J34" s="3"/>
      <c r="K34" s="23"/>
      <c r="L34" s="2" t="s">
        <v>55</v>
      </c>
      <c r="M34" s="57"/>
      <c r="N34" s="99"/>
      <c r="O34" s="99"/>
      <c r="P34" s="113"/>
      <c r="Q34" s="99"/>
      <c r="R34" s="4"/>
    </row>
    <row r="35" spans="2:18" ht="16.5" customHeight="1">
      <c r="B35" s="23"/>
      <c r="C35" s="4" t="s">
        <v>4</v>
      </c>
      <c r="D35" s="14" t="s">
        <v>78</v>
      </c>
      <c r="E35" s="50">
        <f>ROUND(F35/G35*100-100,2)</f>
        <v>54.55</v>
      </c>
      <c r="F35" s="86">
        <v>35.7</v>
      </c>
      <c r="G35" s="86">
        <v>23.1</v>
      </c>
      <c r="H35" s="72">
        <f t="shared" si="4"/>
        <v>49.86</v>
      </c>
      <c r="I35" s="86">
        <f>95.35-0.06</f>
        <v>95.28999999999999</v>
      </c>
      <c r="J35" s="14"/>
      <c r="K35" s="15"/>
      <c r="L35" s="38" t="s">
        <v>40</v>
      </c>
      <c r="M35" s="49">
        <f>ROUND(N35/O35*100-100,2)</f>
        <v>-439.62</v>
      </c>
      <c r="N35" s="80">
        <v>-12.43</v>
      </c>
      <c r="O35" s="89">
        <v>3.66</v>
      </c>
      <c r="P35" s="75">
        <f>ROUND(N35/(Q35/4)*100-100,2)</f>
        <v>-354.45</v>
      </c>
      <c r="Q35" s="89">
        <f>19.48+0.06</f>
        <v>19.54</v>
      </c>
      <c r="R35" s="4"/>
    </row>
    <row r="36" spans="2:18" ht="16.5" customHeight="1">
      <c r="B36" s="23"/>
      <c r="C36" s="4" t="s">
        <v>5</v>
      </c>
      <c r="D36" s="55" t="s">
        <v>81</v>
      </c>
      <c r="E36" s="50">
        <f>ROUND(F36/G36*100-100,2)</f>
        <v>-143.44</v>
      </c>
      <c r="F36" s="87">
        <v>-2.65</v>
      </c>
      <c r="G36" s="87">
        <v>6.1</v>
      </c>
      <c r="H36" s="72">
        <f t="shared" si="4"/>
        <v>-41.31</v>
      </c>
      <c r="I36" s="87">
        <v>-18.06</v>
      </c>
      <c r="J36" s="4"/>
      <c r="K36" s="15"/>
      <c r="L36" s="24" t="s">
        <v>103</v>
      </c>
      <c r="M36" s="50">
        <f>ROUND(N36/O36*100-100,2)</f>
        <v>58.84</v>
      </c>
      <c r="N36" s="111">
        <f>N31-N33-N35</f>
        <v>160.86</v>
      </c>
      <c r="O36" s="111">
        <f>O31-O33-O35</f>
        <v>101.27000000000001</v>
      </c>
      <c r="P36" s="113">
        <f>ROUND(N36/(Q36/4)*100-100,2)</f>
        <v>30.01</v>
      </c>
      <c r="Q36" s="111">
        <f>Q31-Q33-Q35</f>
        <v>494.9099999999999</v>
      </c>
      <c r="R36" s="128"/>
    </row>
    <row r="37" spans="2:18" ht="16.5" customHeight="1">
      <c r="B37" s="23"/>
      <c r="C37" s="4" t="s">
        <v>6</v>
      </c>
      <c r="D37" s="14" t="s">
        <v>79</v>
      </c>
      <c r="E37" s="50">
        <f>ROUND(F37/G37*100-100,2)</f>
        <v>16.67</v>
      </c>
      <c r="F37" s="88">
        <v>0.7</v>
      </c>
      <c r="G37" s="88">
        <v>0.6</v>
      </c>
      <c r="H37" s="72">
        <f t="shared" si="4"/>
        <v>12</v>
      </c>
      <c r="I37" s="88">
        <v>2.5</v>
      </c>
      <c r="J37" s="4"/>
      <c r="K37" s="37"/>
      <c r="L37" s="63" t="s">
        <v>39</v>
      </c>
      <c r="M37" s="51"/>
      <c r="N37" s="89"/>
      <c r="O37" s="89"/>
      <c r="P37" s="125"/>
      <c r="Q37" s="89"/>
      <c r="R37" s="4"/>
    </row>
    <row r="38" spans="2:18" ht="16.5" customHeight="1">
      <c r="B38" s="23" t="s">
        <v>54</v>
      </c>
      <c r="C38" s="4" t="s">
        <v>61</v>
      </c>
      <c r="D38" s="14"/>
      <c r="E38" s="50">
        <f>ROUND(F38/G38*100-100,2)</f>
        <v>54.75</v>
      </c>
      <c r="F38" s="85">
        <f>F33-F35-F36-F37</f>
        <v>107.91000000000003</v>
      </c>
      <c r="G38" s="85">
        <f>G33-G35-G36-G37</f>
        <v>69.73000000000013</v>
      </c>
      <c r="H38" s="72">
        <f t="shared" si="4"/>
        <v>58.22</v>
      </c>
      <c r="I38" s="85">
        <f>I33-I35-I36-I37</f>
        <v>272.81000000000034</v>
      </c>
      <c r="J38" s="14"/>
      <c r="K38" s="23"/>
      <c r="L38" s="39" t="s">
        <v>104</v>
      </c>
      <c r="M38" s="57">
        <f>ROUND(N38/O38*100-100,2)</f>
        <v>1003.45</v>
      </c>
      <c r="N38" s="121">
        <v>19.2</v>
      </c>
      <c r="O38" s="99">
        <v>1.74</v>
      </c>
      <c r="P38" s="113"/>
      <c r="Q38" s="121">
        <f>75.05+67.32</f>
        <v>142.37</v>
      </c>
      <c r="R38" s="4"/>
    </row>
    <row r="39" spans="2:18" ht="16.5" customHeight="1">
      <c r="B39" s="23" t="s">
        <v>42</v>
      </c>
      <c r="C39" s="27" t="s">
        <v>43</v>
      </c>
      <c r="D39" s="55"/>
      <c r="E39" s="51"/>
      <c r="F39" s="88"/>
      <c r="G39" s="88"/>
      <c r="H39" s="72"/>
      <c r="I39" s="88"/>
      <c r="J39" s="14"/>
      <c r="K39" s="15"/>
      <c r="L39" s="70" t="s">
        <v>100</v>
      </c>
      <c r="M39" s="114">
        <f>ROUND(N39/O39*100-100,2)</f>
        <v>42.33</v>
      </c>
      <c r="N39" s="104">
        <f>N36-N38</f>
        <v>141.66000000000003</v>
      </c>
      <c r="O39" s="104">
        <f>O36-O38</f>
        <v>99.53000000000002</v>
      </c>
      <c r="P39" s="126">
        <f>ROUND(N39/(Q39/4)*100-100,2)</f>
        <v>60.73</v>
      </c>
      <c r="Q39" s="104">
        <f>Q36-Q38</f>
        <v>352.5399999999999</v>
      </c>
      <c r="R39" s="4"/>
    </row>
    <row r="40" spans="2:18" ht="16.5" customHeight="1">
      <c r="B40" s="23"/>
      <c r="C40" s="36" t="s">
        <v>88</v>
      </c>
      <c r="D40" s="56"/>
      <c r="E40" s="50"/>
      <c r="F40" s="89">
        <v>93.04</v>
      </c>
      <c r="G40" s="89">
        <v>93.04</v>
      </c>
      <c r="H40" s="72"/>
      <c r="I40" s="89">
        <v>93.04</v>
      </c>
      <c r="J40" s="14"/>
      <c r="K40" s="23" t="s">
        <v>2</v>
      </c>
      <c r="L40" s="25" t="s">
        <v>25</v>
      </c>
      <c r="M40" s="57"/>
      <c r="N40" s="121"/>
      <c r="O40" s="99"/>
      <c r="P40" s="113"/>
      <c r="Q40" s="121"/>
      <c r="R40" s="4"/>
    </row>
    <row r="41" spans="2:18" ht="16.5" customHeight="1">
      <c r="B41" s="23" t="s">
        <v>63</v>
      </c>
      <c r="C41" s="16" t="s">
        <v>87</v>
      </c>
      <c r="D41" s="28"/>
      <c r="E41" s="50"/>
      <c r="F41" s="83">
        <v>0</v>
      </c>
      <c r="G41" s="83">
        <v>0</v>
      </c>
      <c r="H41" s="72"/>
      <c r="I41" s="90">
        <v>963.25</v>
      </c>
      <c r="J41" s="4"/>
      <c r="K41" s="15"/>
      <c r="L41" s="25" t="s">
        <v>44</v>
      </c>
      <c r="M41" s="50"/>
      <c r="N41" s="99"/>
      <c r="O41" s="99"/>
      <c r="P41" s="113"/>
      <c r="Q41" s="99"/>
      <c r="R41" s="4"/>
    </row>
    <row r="42" spans="2:18" ht="16.5" customHeight="1">
      <c r="B42" s="18"/>
      <c r="C42" s="36" t="s">
        <v>89</v>
      </c>
      <c r="D42" s="56"/>
      <c r="E42" s="50"/>
      <c r="F42" s="92"/>
      <c r="G42" s="92"/>
      <c r="H42" s="72"/>
      <c r="I42" s="91"/>
      <c r="J42" s="3"/>
      <c r="K42" s="23"/>
      <c r="L42" s="25" t="s">
        <v>118</v>
      </c>
      <c r="M42" s="57">
        <f>ROUND(N42/O42*100-100,2)</f>
        <v>-11.28</v>
      </c>
      <c r="N42" s="99">
        <v>525.03</v>
      </c>
      <c r="O42" s="99">
        <v>591.81</v>
      </c>
      <c r="P42" s="113">
        <f>ROUND(N42/(Q42/4)*100-100,2)</f>
        <v>274.65</v>
      </c>
      <c r="Q42" s="99">
        <v>560.56</v>
      </c>
      <c r="R42" s="4"/>
    </row>
    <row r="43" spans="2:18" ht="16.5" customHeight="1">
      <c r="B43" s="23" t="s">
        <v>92</v>
      </c>
      <c r="C43" s="27" t="s">
        <v>90</v>
      </c>
      <c r="D43" s="55"/>
      <c r="E43" s="64"/>
      <c r="F43" s="94"/>
      <c r="G43" s="94"/>
      <c r="H43" s="72"/>
      <c r="I43" s="93"/>
      <c r="J43" s="3"/>
      <c r="K43" s="18"/>
      <c r="L43" s="2" t="s">
        <v>33</v>
      </c>
      <c r="M43" s="57">
        <f>ROUND(N43/O43*100-100,2)</f>
        <v>-5.93</v>
      </c>
      <c r="N43" s="99">
        <v>704.58</v>
      </c>
      <c r="O43" s="99">
        <v>748.98</v>
      </c>
      <c r="P43" s="113">
        <f>ROUND(N43/(Q43/4)*100-100,2)</f>
        <v>264.02</v>
      </c>
      <c r="Q43" s="99">
        <v>774.23</v>
      </c>
      <c r="R43" s="4"/>
    </row>
    <row r="44" spans="2:18" ht="16.5" customHeight="1">
      <c r="B44" s="18"/>
      <c r="C44" s="27" t="s">
        <v>91</v>
      </c>
      <c r="D44" s="55"/>
      <c r="E44" s="3"/>
      <c r="F44" s="95"/>
      <c r="G44" s="95"/>
      <c r="H44" s="97"/>
      <c r="I44" s="96"/>
      <c r="J44" s="3"/>
      <c r="K44" s="18"/>
      <c r="L44" s="2" t="s">
        <v>71</v>
      </c>
      <c r="M44" s="57">
        <f>ROUND(N44/O44*100-100,2)</f>
        <v>13.07</v>
      </c>
      <c r="N44" s="141">
        <v>849.9</v>
      </c>
      <c r="O44" s="122">
        <v>751.68</v>
      </c>
      <c r="P44" s="113">
        <f>ROUND(N44/(Q44/4)*100-100,2)</f>
        <v>298.35</v>
      </c>
      <c r="Q44" s="122">
        <v>853.43</v>
      </c>
      <c r="R44" s="4"/>
    </row>
    <row r="45" spans="2:18" ht="16.5" customHeight="1">
      <c r="B45" s="18"/>
      <c r="C45" s="27" t="s">
        <v>101</v>
      </c>
      <c r="D45" s="55"/>
      <c r="E45" s="50">
        <f>ROUND(F45/G45*100-100,2)</f>
        <v>54.87</v>
      </c>
      <c r="F45" s="98">
        <f>ROUND(F38/F40*10,2)</f>
        <v>11.6</v>
      </c>
      <c r="G45" s="98">
        <f>ROUND(G38/G40*10,2)</f>
        <v>7.49</v>
      </c>
      <c r="H45" s="72">
        <f>ROUND(F45/(I45/4)*100-100,2)</f>
        <v>58.25</v>
      </c>
      <c r="I45" s="98">
        <f>ROUND(I38/I40*10,2)</f>
        <v>29.32</v>
      </c>
      <c r="J45" s="3"/>
      <c r="K45" s="18"/>
      <c r="L45" s="67" t="s">
        <v>68</v>
      </c>
      <c r="M45" s="57">
        <f>ROUND(N45/O45*100-100,2)</f>
        <v>-6.02</v>
      </c>
      <c r="N45" s="122">
        <v>62.13</v>
      </c>
      <c r="O45" s="122">
        <v>66.11</v>
      </c>
      <c r="P45" s="113">
        <f>ROUND(N45/(Q45/4)*100-100,2)</f>
        <v>304.03</v>
      </c>
      <c r="Q45" s="122">
        <v>61.51</v>
      </c>
      <c r="R45" s="4"/>
    </row>
    <row r="46" spans="2:18" ht="16.5" customHeight="1">
      <c r="B46" s="58"/>
      <c r="C46" s="27" t="s">
        <v>102</v>
      </c>
      <c r="D46" s="55"/>
      <c r="E46" s="50">
        <f>ROUND(F46/G46*100-100,2)</f>
        <v>70.08</v>
      </c>
      <c r="F46" s="98">
        <v>12.96</v>
      </c>
      <c r="G46" s="98">
        <v>7.62</v>
      </c>
      <c r="H46" s="72">
        <f>ROUND(F46/(I46/4)*100-100,2)</f>
        <v>27.71</v>
      </c>
      <c r="I46" s="98">
        <f>(272.81+142.37)/9.304568-4.03</f>
        <v>40.59109363916734</v>
      </c>
      <c r="J46" s="14"/>
      <c r="K46" s="18"/>
      <c r="L46" s="2" t="s">
        <v>24</v>
      </c>
      <c r="M46" s="135">
        <f>ROUND(N46/O46*100-100,2)</f>
        <v>-0.78</v>
      </c>
      <c r="N46" s="118">
        <f>SUM(N41:N45)</f>
        <v>2141.6400000000003</v>
      </c>
      <c r="O46" s="118">
        <f>SUM(O41:O45)</f>
        <v>2158.58</v>
      </c>
      <c r="P46" s="134">
        <f>ROUND(N46/(Q46/4)*100-100,2)</f>
        <v>280.78</v>
      </c>
      <c r="Q46" s="118">
        <f>SUM(Q41:Q45)</f>
        <v>2249.73</v>
      </c>
      <c r="R46" s="4"/>
    </row>
    <row r="47" spans="2:18" ht="16.5" customHeight="1">
      <c r="B47" s="23" t="s">
        <v>93</v>
      </c>
      <c r="C47" s="4" t="s">
        <v>83</v>
      </c>
      <c r="D47" s="14"/>
      <c r="E47" s="65"/>
      <c r="F47" s="3"/>
      <c r="G47" s="3"/>
      <c r="H47" s="65"/>
      <c r="I47" s="65"/>
      <c r="J47" s="14"/>
      <c r="K47" s="59" t="s">
        <v>45</v>
      </c>
      <c r="L47" s="54" t="s">
        <v>48</v>
      </c>
      <c r="M47" s="12"/>
      <c r="N47" s="106"/>
      <c r="O47" s="106"/>
      <c r="P47" s="105"/>
      <c r="Q47" s="130"/>
      <c r="R47" s="4"/>
    </row>
    <row r="48" spans="2:18" ht="16.5" customHeight="1">
      <c r="B48" s="18"/>
      <c r="C48" s="4" t="s">
        <v>36</v>
      </c>
      <c r="D48" s="112"/>
      <c r="E48" s="65"/>
      <c r="F48" s="92" t="s">
        <v>119</v>
      </c>
      <c r="G48" s="92" t="s">
        <v>115</v>
      </c>
      <c r="H48" s="72"/>
      <c r="I48" s="91" t="s">
        <v>96</v>
      </c>
      <c r="J48" s="15"/>
      <c r="K48" s="18" t="s">
        <v>69</v>
      </c>
      <c r="L48" s="16" t="s">
        <v>72</v>
      </c>
      <c r="M48" s="4"/>
      <c r="N48" s="107"/>
      <c r="O48" s="107"/>
      <c r="P48" s="103"/>
      <c r="Q48" s="131"/>
      <c r="R48" s="4"/>
    </row>
    <row r="49" spans="2:18" ht="16.5" customHeight="1">
      <c r="B49" s="30"/>
      <c r="C49" s="11" t="s">
        <v>37</v>
      </c>
      <c r="D49" s="42"/>
      <c r="E49" s="66"/>
      <c r="F49" s="139">
        <v>0.574</v>
      </c>
      <c r="G49" s="139">
        <v>0.5729</v>
      </c>
      <c r="H49" s="140"/>
      <c r="I49" s="139">
        <v>0.574</v>
      </c>
      <c r="J49" s="4"/>
      <c r="K49" s="30" t="s">
        <v>49</v>
      </c>
      <c r="L49" s="31" t="s">
        <v>82</v>
      </c>
      <c r="M49" s="11"/>
      <c r="N49" s="108"/>
      <c r="O49" s="108"/>
      <c r="P49" s="129"/>
      <c r="Q49" s="132"/>
      <c r="R49" s="4"/>
    </row>
    <row r="50" spans="10:18" ht="16.5" customHeight="1">
      <c r="J50" s="4"/>
      <c r="K50" s="68"/>
      <c r="L50" s="4"/>
      <c r="M50" s="4"/>
      <c r="N50" s="107"/>
      <c r="O50" s="107"/>
      <c r="P50" s="107"/>
      <c r="Q50" s="110" t="s">
        <v>76</v>
      </c>
      <c r="R50" s="4"/>
    </row>
    <row r="51" spans="10:18" ht="16.5" customHeight="1">
      <c r="J51" s="4"/>
      <c r="K51" s="68"/>
      <c r="L51" s="16"/>
      <c r="M51" s="4"/>
      <c r="N51" s="107"/>
      <c r="O51" s="107"/>
      <c r="P51" s="107"/>
      <c r="Q51" s="110"/>
      <c r="R51" s="4"/>
    </row>
    <row r="52" spans="2:18" ht="16.5" customHeight="1">
      <c r="B52" s="68"/>
      <c r="C52" s="4"/>
      <c r="D52" s="4"/>
      <c r="E52" s="4"/>
      <c r="F52" s="4"/>
      <c r="G52" s="4"/>
      <c r="H52" s="4"/>
      <c r="I52" s="4"/>
      <c r="K52" s="68"/>
      <c r="L52" s="16"/>
      <c r="M52" s="4"/>
      <c r="N52" s="107"/>
      <c r="O52" s="107"/>
      <c r="P52" s="107"/>
      <c r="Q52" s="110"/>
      <c r="R52" s="4"/>
    </row>
    <row r="53" spans="2:18" ht="16.5" customHeight="1">
      <c r="B53" s="62"/>
      <c r="C53" s="4"/>
      <c r="D53" s="4"/>
      <c r="E53" s="4"/>
      <c r="F53" s="4"/>
      <c r="G53" s="4"/>
      <c r="H53" s="4"/>
      <c r="I53" s="4"/>
      <c r="J53" s="4"/>
      <c r="K53" s="68"/>
      <c r="L53" s="4"/>
      <c r="M53" s="4"/>
      <c r="N53" s="107"/>
      <c r="O53" s="107"/>
      <c r="P53" s="107"/>
      <c r="Q53" s="110"/>
      <c r="R53" s="4"/>
    </row>
    <row r="54" spans="3:18" ht="16.5" customHeight="1">
      <c r="C54" s="29"/>
      <c r="N54" s="109"/>
      <c r="O54" s="109"/>
      <c r="P54" s="109"/>
      <c r="Q54" s="110"/>
      <c r="R54" s="4"/>
    </row>
    <row r="55" spans="2:18" ht="16.5" customHeight="1">
      <c r="B55" s="33"/>
      <c r="C55" s="5"/>
      <c r="N55" s="109"/>
      <c r="O55" s="109"/>
      <c r="P55" s="109"/>
      <c r="Q55" s="109"/>
      <c r="R55" s="4"/>
    </row>
    <row r="56" spans="3:17" ht="16.5" customHeight="1">
      <c r="C56" s="5"/>
      <c r="L56" s="4"/>
      <c r="N56" s="109"/>
      <c r="O56" s="109"/>
      <c r="P56" s="109"/>
      <c r="Q56" s="109"/>
    </row>
    <row r="57" spans="3:17" ht="16.5" customHeight="1">
      <c r="C57" s="32"/>
      <c r="N57" s="109"/>
      <c r="O57" s="109"/>
      <c r="P57" s="109"/>
      <c r="Q57" s="109"/>
    </row>
    <row r="58" spans="3:17" ht="16.5" customHeight="1">
      <c r="C58" s="32"/>
      <c r="N58" s="109"/>
      <c r="O58" s="109"/>
      <c r="P58" s="109"/>
      <c r="Q58" s="109"/>
    </row>
    <row r="59" spans="3:17" ht="11.25" customHeight="1">
      <c r="C59" s="34"/>
      <c r="N59" s="109"/>
      <c r="O59" s="109"/>
      <c r="P59" s="109"/>
      <c r="Q59" s="109"/>
    </row>
    <row r="60" spans="3:17" ht="16.5" customHeight="1">
      <c r="C60" s="34"/>
      <c r="N60" s="109"/>
      <c r="O60" s="109"/>
      <c r="P60" s="109"/>
      <c r="Q60" s="109"/>
    </row>
    <row r="61" spans="14:17" ht="16.5" customHeight="1">
      <c r="N61" s="109"/>
      <c r="O61" s="109"/>
      <c r="P61" s="109"/>
      <c r="Q61" s="109"/>
    </row>
    <row r="62" spans="3:13" ht="16.5" customHeight="1">
      <c r="C62" s="35"/>
      <c r="M62" s="35"/>
    </row>
    <row r="64" ht="16.5" customHeight="1">
      <c r="L64" s="35"/>
    </row>
  </sheetData>
  <mergeCells count="2">
    <mergeCell ref="B2:I2"/>
    <mergeCell ref="K2:Q2"/>
  </mergeCells>
  <printOptions horizontalCentered="1" verticalCentered="1"/>
  <pageMargins left="0" right="0.25" top="0.5" bottom="0" header="0" footer="0"/>
  <pageSetup horizontalDpi="300" verticalDpi="300" orientation="landscape" scale="68" r:id="rId1"/>
</worksheet>
</file>

<file path=xl/worksheets/sheet2.xml><?xml version="1.0" encoding="utf-8"?>
<worksheet xmlns="http://schemas.openxmlformats.org/spreadsheetml/2006/main" xmlns:r="http://schemas.openxmlformats.org/officeDocument/2006/relationships">
  <dimension ref="A1:E18"/>
  <sheetViews>
    <sheetView tabSelected="1" workbookViewId="0" topLeftCell="A1">
      <selection activeCell="A17" sqref="A17"/>
    </sheetView>
  </sheetViews>
  <sheetFormatPr defaultColWidth="9.140625" defaultRowHeight="12.75"/>
  <cols>
    <col min="1" max="1" width="127.7109375" style="0" customWidth="1"/>
  </cols>
  <sheetData>
    <row r="1" ht="16.5">
      <c r="A1" s="144" t="s">
        <v>123</v>
      </c>
    </row>
    <row r="3" ht="16.5">
      <c r="A3" s="145" t="s">
        <v>124</v>
      </c>
    </row>
    <row r="5" ht="50.25">
      <c r="A5" s="146" t="s">
        <v>125</v>
      </c>
    </row>
    <row r="7" spans="1:5" ht="71.25" customHeight="1">
      <c r="A7" s="146" t="s">
        <v>134</v>
      </c>
      <c r="B7" s="147"/>
      <c r="C7" s="147"/>
      <c r="E7" s="147"/>
    </row>
    <row r="9" ht="63">
      <c r="A9" s="146" t="s">
        <v>129</v>
      </c>
    </row>
    <row r="11" ht="15.75">
      <c r="A11" s="146" t="s">
        <v>126</v>
      </c>
    </row>
    <row r="13" ht="31.5">
      <c r="A13" s="146" t="s">
        <v>127</v>
      </c>
    </row>
    <row r="14" ht="15.75">
      <c r="A14" s="148" t="s">
        <v>130</v>
      </c>
    </row>
    <row r="15" ht="15.75">
      <c r="A15" s="148" t="s">
        <v>128</v>
      </c>
    </row>
    <row r="16" ht="12.75">
      <c r="A16" s="151" t="s">
        <v>132</v>
      </c>
    </row>
    <row r="17" ht="12.75">
      <c r="A17" s="150" t="s">
        <v>133</v>
      </c>
    </row>
    <row r="18" ht="31.5">
      <c r="A18" s="149" t="s">
        <v>131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Mark</cp:lastModifiedBy>
  <cp:lastPrinted>2007-07-21T08:49:22Z</cp:lastPrinted>
  <dcterms:created xsi:type="dcterms:W3CDTF">2000-05-05T10:00:49Z</dcterms:created>
  <dcterms:modified xsi:type="dcterms:W3CDTF">2007-07-24T09:50:20Z</dcterms:modified>
  <cp:category/>
  <cp:version/>
  <cp:contentType/>
  <cp:contentStatus/>
</cp:coreProperties>
</file>